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bruno.leite\Documents\Docs adm\rodas\"/>
    </mc:Choice>
  </mc:AlternateContent>
  <bookViews>
    <workbookView xWindow="0" yWindow="0" windowWidth="28800" windowHeight="12210"/>
  </bookViews>
  <sheets>
    <sheet name="RESUMO" sheetId="4" r:id="rId1"/>
    <sheet name="PASSEIO 2017" sheetId="8" r:id="rId2"/>
    <sheet name="Extratos_conta" sheetId="6" r:id="rId3"/>
    <sheet name="Apoio1" sheetId="3" r:id="rId4"/>
    <sheet name="Apoio2" sheetId="2" r:id="rId5"/>
    <sheet name="Apoio3" sheetId="5" r:id="rId6"/>
    <sheet name="Apoio4" sheetId="1" r:id="rId7"/>
    <sheet name="Pagseguro 2018-2019" sheetId="7" r:id="rId8"/>
  </sheets>
  <externalReferences>
    <externalReference r:id="rId9"/>
  </externalReferences>
  <definedNames>
    <definedName name="_xlnm._FilterDatabase" localSheetId="4" hidden="1">Apoio2!$A$1:$H$18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3" i="4" l="1"/>
  <c r="D15" i="7" l="1"/>
  <c r="J3" i="7"/>
  <c r="P40" i="6"/>
  <c r="O40" i="6"/>
  <c r="Q40" i="6" s="1"/>
  <c r="Q33" i="6"/>
  <c r="P33" i="6"/>
  <c r="R34" i="6" s="1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M34" i="6" s="1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T20" i="6" s="1"/>
  <c r="U5" i="6"/>
  <c r="U6" i="6" s="1"/>
  <c r="T5" i="6"/>
  <c r="T6" i="6" s="1"/>
  <c r="U4" i="6"/>
  <c r="T4" i="6"/>
  <c r="N6" i="4"/>
  <c r="I6" i="3"/>
  <c r="I11" i="3"/>
  <c r="I13" i="3"/>
  <c r="I15" i="3"/>
  <c r="I18" i="3" s="1"/>
  <c r="H10" i="4"/>
  <c r="K5" i="4"/>
  <c r="K3" i="4"/>
  <c r="N10" i="4"/>
  <c r="K10" i="4"/>
  <c r="R20" i="6" l="1"/>
  <c r="R33" i="6"/>
  <c r="K6" i="4"/>
  <c r="K11" i="4" s="1"/>
  <c r="K14" i="4" s="1"/>
  <c r="H6" i="4"/>
  <c r="E31" i="3"/>
  <c r="C4" i="1"/>
  <c r="C2" i="1"/>
  <c r="E11" i="1"/>
  <c r="H11" i="4" l="1"/>
  <c r="H14" i="4" s="1"/>
  <c r="N11" i="4"/>
  <c r="N14" i="4" s="1"/>
</calcChain>
</file>

<file path=xl/sharedStrings.xml><?xml version="1.0" encoding="utf-8"?>
<sst xmlns="http://schemas.openxmlformats.org/spreadsheetml/2006/main" count="293" uniqueCount="183">
  <si>
    <t>Receitas</t>
  </si>
  <si>
    <t>Despesas</t>
  </si>
  <si>
    <t>Fundação Casa</t>
  </si>
  <si>
    <t>Projeto Contagem de Ciclistas ITPD</t>
  </si>
  <si>
    <t>Edital Embaixada da Austrália - Escolinha Doe Bicicleta</t>
  </si>
  <si>
    <t>Pagamento Fornecedor "Escolinha Doe Bicicleta"</t>
  </si>
  <si>
    <t>Receitas Operacionais</t>
  </si>
  <si>
    <t>Embaixada Suécia - Desafio Intermodal</t>
  </si>
  <si>
    <t>Pagamento Contagem Ciclistas</t>
  </si>
  <si>
    <t xml:space="preserve">Pagamento Estagiário </t>
  </si>
  <si>
    <t>Associação Bicicleta para todos</t>
  </si>
  <si>
    <t>Café Desafio Intermodal</t>
  </si>
  <si>
    <t>Pagamento Intermediação Estágio - CIEE</t>
  </si>
  <si>
    <t>Pagamento Espaço Coworking</t>
  </si>
  <si>
    <t xml:space="preserve">Arrecadação - Projetos </t>
  </si>
  <si>
    <t xml:space="preserve">Doações </t>
  </si>
  <si>
    <t>Outras</t>
  </si>
  <si>
    <t>Pagementos Pessoa Física</t>
  </si>
  <si>
    <t>(Déficit)/Superávit Operacional</t>
  </si>
  <si>
    <t>Receitas Financeiras</t>
  </si>
  <si>
    <t>Superávit do Exercício</t>
  </si>
  <si>
    <t>Lucas de Souza</t>
  </si>
  <si>
    <t>Bradesco Ag:2962 cc:8380-1</t>
  </si>
  <si>
    <t>X</t>
  </si>
  <si>
    <t>Felipe Reis</t>
  </si>
  <si>
    <t>Banco do Brasil Ag: 1004-9 cc:50287-1</t>
  </si>
  <si>
    <t>666159091-20</t>
  </si>
  <si>
    <t>Lucas Filemon</t>
  </si>
  <si>
    <t>Banco do Brasil Ag: 1606-3 c: 64039-5</t>
  </si>
  <si>
    <t>047535881-30</t>
  </si>
  <si>
    <t>Frederico</t>
  </si>
  <si>
    <t>Bradesco Ag: 0879-6 c: 0425567-4</t>
  </si>
  <si>
    <t>709378935-87</t>
  </si>
  <si>
    <t>Victor</t>
  </si>
  <si>
    <t>Banco do Brasil Ag: 1004-9 cc:52 4174</t>
  </si>
  <si>
    <t>Danilo*</t>
  </si>
  <si>
    <t>-</t>
  </si>
  <si>
    <t>Hugo Souza Silva</t>
  </si>
  <si>
    <t>Bradesco Ag:0606 c:0193575-5</t>
  </si>
  <si>
    <t>Juan Felipe Rinccón</t>
  </si>
  <si>
    <t>CPF: 701.418.661-28
Agência:1556
Operação: 013 
Conta: 00034251-1</t>
  </si>
  <si>
    <t>701418661-28</t>
  </si>
  <si>
    <t>Yuri Prestes</t>
  </si>
  <si>
    <t>Banco do Brasil Ag:1230-0 Cc:31740-3</t>
  </si>
  <si>
    <t>Joyce</t>
  </si>
  <si>
    <t>Banco do Brasil Ag:2727-8 c:985961</t>
  </si>
  <si>
    <t>055958151-32</t>
  </si>
  <si>
    <t>Fabio</t>
  </si>
  <si>
    <t>Banco do Brasil Ag:1004-9 c:53185-5</t>
  </si>
  <si>
    <t>015041991-03</t>
  </si>
  <si>
    <t>Joel Ramos Gonçalves</t>
  </si>
  <si>
    <t>Banco do Brasil Ag:7141-2 c:5530-1</t>
  </si>
  <si>
    <t>051257121-08</t>
  </si>
  <si>
    <t>Renata Florentino</t>
  </si>
  <si>
    <t>Banco do Brasil Ag: 3603-x cc: 19975-3</t>
  </si>
  <si>
    <t>005603551-90</t>
  </si>
  <si>
    <t>Cananda Braga</t>
  </si>
  <si>
    <t>Banco do Brasil Ag: 3477-0 c:50989-2</t>
  </si>
  <si>
    <t>056222841-12</t>
  </si>
  <si>
    <t>Gustavo</t>
  </si>
  <si>
    <t>Banco do Brasil A:3085-6 c: 65.424-8</t>
  </si>
  <si>
    <t>035150431-10</t>
  </si>
  <si>
    <t>Marccella Berte (Coordenação)</t>
  </si>
  <si>
    <t>Banco do Brasil Ag:4882-8 c:24041-9</t>
  </si>
  <si>
    <t>Marccella Berte (Faixas)</t>
  </si>
  <si>
    <t>OK</t>
  </si>
  <si>
    <t>P</t>
  </si>
  <si>
    <t>ok</t>
  </si>
  <si>
    <t>D</t>
  </si>
  <si>
    <t>C</t>
  </si>
  <si>
    <t>1.091,50 </t>
  </si>
  <si>
    <t>Renda Fixa</t>
  </si>
  <si>
    <t>Desc</t>
  </si>
  <si>
    <t>bancaria</t>
  </si>
  <si>
    <t>raul</t>
  </si>
  <si>
    <t>Luis</t>
  </si>
  <si>
    <t>F CASA</t>
  </si>
  <si>
    <t>Designer</t>
  </si>
  <si>
    <t>Raul</t>
  </si>
  <si>
    <t>Doação</t>
  </si>
  <si>
    <t>Suécia</t>
  </si>
  <si>
    <t>luis</t>
  </si>
  <si>
    <t>ITDP</t>
  </si>
  <si>
    <t>aline</t>
  </si>
  <si>
    <t>Joao</t>
  </si>
  <si>
    <t>fabio</t>
  </si>
  <si>
    <t>prestes</t>
  </si>
  <si>
    <t>joyce</t>
  </si>
  <si>
    <t>renata</t>
  </si>
  <si>
    <t>bruno</t>
  </si>
  <si>
    <t>Juan</t>
  </si>
  <si>
    <t>david</t>
  </si>
  <si>
    <t>diego</t>
  </si>
  <si>
    <t>roberto</t>
  </si>
  <si>
    <t>publicidade</t>
  </si>
  <si>
    <t>filemon</t>
  </si>
  <si>
    <t>maria</t>
  </si>
  <si>
    <t>CIEE</t>
  </si>
  <si>
    <t>pagseguro</t>
  </si>
  <si>
    <t>Captação Projetos</t>
  </si>
  <si>
    <t>Doações/Campanha Filiados</t>
  </si>
  <si>
    <t>Outras receitas</t>
  </si>
  <si>
    <t>Receitas Finaceiras</t>
  </si>
  <si>
    <t>Serviços Bancários</t>
  </si>
  <si>
    <t>Pagamento Pesquisadores/Recenseadores</t>
  </si>
  <si>
    <t>Despesas com pessoal (estágio)</t>
  </si>
  <si>
    <t>Publicidade</t>
  </si>
  <si>
    <t>Pagamento fornecedores diversos</t>
  </si>
  <si>
    <t>(Déficit)/Superávit operacional</t>
  </si>
  <si>
    <t>Superávit do exercício</t>
  </si>
  <si>
    <t>Demonstrativo do Resultado - Exercício 2017 (jul - dez)</t>
  </si>
  <si>
    <t>Demonstrativo do Resultado - Exercício 2018</t>
  </si>
  <si>
    <t xml:space="preserve"> - </t>
  </si>
  <si>
    <t>Demonstrativo do Resultado - Exercício 2019 (jan - abr)</t>
  </si>
  <si>
    <t>Pagamentos e gastos diversos</t>
  </si>
  <si>
    <t>Total</t>
  </si>
  <si>
    <t>Item</t>
  </si>
  <si>
    <t>RECEITAS</t>
  </si>
  <si>
    <t>DESPESAS</t>
  </si>
  <si>
    <t>SALDO</t>
  </si>
  <si>
    <t>TOTAL</t>
  </si>
  <si>
    <t>Tarifas 2018</t>
  </si>
  <si>
    <t>Tarifas 2019</t>
  </si>
  <si>
    <t>221168D77E6F4F3D9EEEF367097BB4C5</t>
  </si>
  <si>
    <t>Pagamento de JOSE H V MENEZES</t>
  </si>
  <si>
    <t>DC1E03AE0653432D94B017E1F36FFE7F</t>
  </si>
  <si>
    <t>Pagamento de Patricia Marcia dos Santos Assis</t>
  </si>
  <si>
    <t>A0D06A8BEBDD4004BDFB079A703B4FA3</t>
  </si>
  <si>
    <t>Pagamento de RENATA R ARAGAO</t>
  </si>
  <si>
    <t>E2C2E6A1A27D404A890D558137D47F1E</t>
  </si>
  <si>
    <t>Pagamento de josi.ppaz@gmail.com</t>
  </si>
  <si>
    <t>AB791E6B8D544554BE936E88B2442B13</t>
  </si>
  <si>
    <t>Pagamento de Davi Lopes Carvalho</t>
  </si>
  <si>
    <t>B42665E02218452191B556A0B21FDD33</t>
  </si>
  <si>
    <t>Pagamento de Matheus Fernandes Dalloz</t>
  </si>
  <si>
    <t>6ED8E5063CFE4999AA6865D3BDC3991A</t>
  </si>
  <si>
    <t>Pagamento de João P M Cavalcante</t>
  </si>
  <si>
    <t>C785083EA69C4E60A00CE0CF352A9F51</t>
  </si>
  <si>
    <t>Pagamento de Jeter Isaac A Pinto</t>
  </si>
  <si>
    <t>63CE83F798394FA581E5930A454314A4</t>
  </si>
  <si>
    <t>Pagamento de ROMMEL DIAS M R BRANDAO</t>
  </si>
  <si>
    <t>1C0A026E1BBD4DAC8D25F35AE2D28686</t>
  </si>
  <si>
    <t>Pagamento de Márlu Silva Santos</t>
  </si>
  <si>
    <t>025C7759D8A14D34A1CA9AAFDDEC1019</t>
  </si>
  <si>
    <t>Pagamento de CESAR N ASSIS</t>
  </si>
  <si>
    <t>6C1AD01403404AEBBA35108FA85CAB9B</t>
  </si>
  <si>
    <t>Pagamento de José Luís Oliveira Brandão</t>
  </si>
  <si>
    <t>50C078B4A7CB4358BAA9C886C06F2389</t>
  </si>
  <si>
    <t>Doação de fernanda m barbosa</t>
  </si>
  <si>
    <t>61F5703786B9485091AF42BAA23F63E7</t>
  </si>
  <si>
    <t>Pagamento de Herminio Medeiros de Oliveira</t>
  </si>
  <si>
    <t>EC9D174D9A3E4C85B25964F3ADB7A405</t>
  </si>
  <si>
    <t>Doação de Elisa de Siqueira Regueira</t>
  </si>
  <si>
    <t>6B68C2AE213648A7A575D1247BC37B80</t>
  </si>
  <si>
    <t>Pagamento de Marcus V m prates</t>
  </si>
  <si>
    <r>
      <t xml:space="preserve">SALDO PAGSEGURO </t>
    </r>
    <r>
      <rPr>
        <b/>
        <sz val="8"/>
        <color theme="1"/>
        <rFont val="Calibri (Body)_x0000_"/>
      </rPr>
      <t>(20/05/2019)</t>
    </r>
  </si>
  <si>
    <t>Balanço Passeio 2017</t>
  </si>
  <si>
    <t>Quant.</t>
  </si>
  <si>
    <t>Valor Unit.</t>
  </si>
  <si>
    <t>Valor Total</t>
  </si>
  <si>
    <t>%</t>
  </si>
  <si>
    <t>Gráfica Lote 1</t>
  </si>
  <si>
    <t>Cartazes</t>
  </si>
  <si>
    <t>Flyers</t>
  </si>
  <si>
    <t>Banheiros Químicos</t>
  </si>
  <si>
    <t>Camisetas</t>
  </si>
  <si>
    <t>Designer/Ilustração</t>
  </si>
  <si>
    <t>Autorização Detran</t>
  </si>
  <si>
    <t>Ambulância</t>
  </si>
  <si>
    <t>Caminhão de som</t>
  </si>
  <si>
    <t>Tendas</t>
  </si>
  <si>
    <t>Despachante</t>
  </si>
  <si>
    <t>Programador</t>
  </si>
  <si>
    <t>Venda Camisetas</t>
  </si>
  <si>
    <t>Patrocínio</t>
  </si>
  <si>
    <t xml:space="preserve">Doação </t>
  </si>
  <si>
    <t>Peças gráficas</t>
  </si>
  <si>
    <t>Projetos:</t>
  </si>
  <si>
    <t>Contagem ciclistas ITDP</t>
  </si>
  <si>
    <t>Respeito à faixa da pedestre</t>
  </si>
  <si>
    <t>Escolinha DOE bicicleta</t>
  </si>
  <si>
    <t>Ideciclo</t>
  </si>
  <si>
    <t>Fundo Casa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</si>
</sst>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R$&quot;#,##0.00_);[Red]\(&quot;R$&quot;#,##0.00\)"/>
    <numFmt numFmtId="165" formatCode="&quot;R$&quot;\ #,##0.00"/>
    <numFmt numFmtId="166" formatCode="#,##0.00;[Red]#,##0.00"/>
    <numFmt numFmtId="167" formatCode="&quot;R$&quot;#,##0.00"/>
  </numFmts>
  <fonts count="1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sz val="11"/>
      <name val="Calibri"/>
      <family val="2"/>
      <scheme val="minor"/>
    </font>
    <font>
      <sz val="8"/>
      <color rgb="FF007BC1"/>
      <name val="Arial"/>
      <family val="2"/>
    </font>
    <font>
      <sz val="9"/>
      <color theme="2" tint="-0.499984740745262"/>
      <name val="Arial"/>
      <family val="2"/>
    </font>
    <font>
      <sz val="9"/>
      <color theme="2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4.4"/>
      <color rgb="FF000000"/>
      <name val="Arial"/>
      <family val="2"/>
    </font>
    <font>
      <u/>
      <sz val="12"/>
      <color theme="10"/>
      <name val="Calibri"/>
      <family val="2"/>
      <scheme val="minor"/>
    </font>
    <font>
      <b/>
      <sz val="8"/>
      <color theme="1"/>
      <name val="Calibri (Body)_x0000_"/>
    </font>
    <font>
      <b/>
      <sz val="14"/>
      <color rgb="FF000000"/>
      <name val="Cambria"/>
      <family val="1"/>
    </font>
    <font>
      <sz val="14"/>
      <color rgb="FF000000"/>
      <name val="Cambria"/>
      <family val="1"/>
    </font>
    <font>
      <b/>
      <sz val="14"/>
      <color rgb="FFFF000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 wrapText="1"/>
    </xf>
    <xf numFmtId="4" fontId="0" fillId="0" borderId="0" xfId="0" applyNumberFormat="1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2" fontId="5" fillId="0" borderId="0" xfId="0" applyNumberFormat="1" applyFont="1" applyAlignment="1">
      <alignment horizontal="right"/>
    </xf>
    <xf numFmtId="2" fontId="3" fillId="0" borderId="0" xfId="0" applyNumberFormat="1" applyFont="1"/>
    <xf numFmtId="0" fontId="6" fillId="0" borderId="0" xfId="0" applyFont="1"/>
    <xf numFmtId="0" fontId="7" fillId="0" borderId="0" xfId="0" applyFont="1"/>
    <xf numFmtId="4" fontId="5" fillId="0" borderId="0" xfId="0" applyNumberFormat="1" applyFont="1"/>
    <xf numFmtId="2" fontId="3" fillId="3" borderId="0" xfId="0" applyNumberFormat="1" applyFont="1" applyFill="1"/>
    <xf numFmtId="2" fontId="0" fillId="0" borderId="0" xfId="0" applyNumberFormat="1"/>
    <xf numFmtId="0" fontId="0" fillId="3" borderId="0" xfId="0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166" fontId="2" fillId="3" borderId="0" xfId="0" applyNumberFormat="1" applyFont="1" applyFill="1"/>
    <xf numFmtId="167" fontId="0" fillId="0" borderId="0" xfId="0" applyNumberFormat="1"/>
    <xf numFmtId="167" fontId="0" fillId="4" borderId="0" xfId="0" applyNumberFormat="1" applyFill="1"/>
    <xf numFmtId="167" fontId="2" fillId="4" borderId="0" xfId="0" applyNumberFormat="1" applyFont="1" applyFill="1"/>
    <xf numFmtId="0" fontId="8" fillId="5" borderId="0" xfId="0" applyFont="1" applyFill="1"/>
    <xf numFmtId="167" fontId="8" fillId="5" borderId="0" xfId="0" applyNumberFormat="1" applyFont="1" applyFill="1"/>
    <xf numFmtId="17" fontId="1" fillId="0" borderId="0" xfId="1" applyNumberFormat="1"/>
    <xf numFmtId="0" fontId="1" fillId="0" borderId="0" xfId="1"/>
    <xf numFmtId="164" fontId="1" fillId="0" borderId="0" xfId="1" applyNumberFormat="1"/>
    <xf numFmtId="0" fontId="1" fillId="0" borderId="1" xfId="1" applyBorder="1"/>
    <xf numFmtId="167" fontId="1" fillId="0" borderId="1" xfId="1" applyNumberFormat="1" applyBorder="1"/>
    <xf numFmtId="167" fontId="1" fillId="0" borderId="0" xfId="1" applyNumberFormat="1"/>
    <xf numFmtId="4" fontId="1" fillId="0" borderId="0" xfId="1" applyNumberFormat="1"/>
    <xf numFmtId="22" fontId="9" fillId="0" borderId="0" xfId="1" applyNumberFormat="1" applyFont="1"/>
    <xf numFmtId="0" fontId="10" fillId="0" borderId="0" xfId="2"/>
    <xf numFmtId="0" fontId="9" fillId="0" borderId="0" xfId="1" applyFont="1"/>
    <xf numFmtId="4" fontId="9" fillId="0" borderId="0" xfId="1" applyNumberFormat="1" applyFont="1"/>
    <xf numFmtId="0" fontId="2" fillId="2" borderId="2" xfId="0" applyFont="1" applyFill="1" applyBorder="1"/>
    <xf numFmtId="167" fontId="2" fillId="2" borderId="3" xfId="0" applyNumberFormat="1" applyFont="1" applyFill="1" applyBorder="1"/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vertical="center"/>
    </xf>
    <xf numFmtId="0" fontId="13" fillId="0" borderId="4" xfId="0" applyFont="1" applyBorder="1" applyAlignment="1">
      <alignment horizontal="left" vertical="center"/>
    </xf>
    <xf numFmtId="0" fontId="13" fillId="0" borderId="4" xfId="0" applyFont="1" applyBorder="1" applyAlignment="1">
      <alignment horizontal="right" vertical="center"/>
    </xf>
    <xf numFmtId="4" fontId="13" fillId="0" borderId="4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4" fontId="14" fillId="0" borderId="4" xfId="0" applyNumberFormat="1" applyFont="1" applyBorder="1" applyAlignment="1">
      <alignment horizontal="right" vertical="center"/>
    </xf>
    <xf numFmtId="0" fontId="2" fillId="3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/>
    </xf>
    <xf numFmtId="3" fontId="0" fillId="0" borderId="0" xfId="0" applyNumberFormat="1"/>
  </cellXfs>
  <cellStyles count="3"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regisoliveira/Downloads/balanc&#807;o%2018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2">
          <cell r="H2">
            <v>500</v>
          </cell>
        </row>
        <row r="3">
          <cell r="C3">
            <v>44110.68</v>
          </cell>
          <cell r="H3">
            <v>14500</v>
          </cell>
          <cell r="J3">
            <v>1738</v>
          </cell>
        </row>
        <row r="4">
          <cell r="C4">
            <v>732.48</v>
          </cell>
          <cell r="H4">
            <v>15000</v>
          </cell>
        </row>
        <row r="5">
          <cell r="E5">
            <v>60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pagseguro.uol.com.br/transaction/details.jhtml?id=ea538502b89fbe74dc876749fe683477" TargetMode="External"/><Relationship Id="rId13" Type="http://schemas.openxmlformats.org/officeDocument/2006/relationships/hyperlink" Target="https://pagseguro.uol.com.br/transaction/details.jhtml?id=6d86ad424ac10c53dcd8405f439ca76e" TargetMode="External"/><Relationship Id="rId3" Type="http://schemas.openxmlformats.org/officeDocument/2006/relationships/hyperlink" Target="https://pagseguro.uol.com.br/transaction/details.jhtml?id=4004de193c9643bd32e5bb76ec04ccd2" TargetMode="External"/><Relationship Id="rId7" Type="http://schemas.openxmlformats.org/officeDocument/2006/relationships/hyperlink" Target="https://pagseguro.uol.com.br/transaction/details.jhtml?id=cd7adc80a28d3980d83902bb1f7bb03c" TargetMode="External"/><Relationship Id="rId12" Type="http://schemas.openxmlformats.org/officeDocument/2006/relationships/hyperlink" Target="https://pagseguro.uol.com.br/transaction/details.jhtml?id=a2734865cafcd3e0f9dbfcdfcf6a56a2" TargetMode="External"/><Relationship Id="rId2" Type="http://schemas.openxmlformats.org/officeDocument/2006/relationships/hyperlink" Target="https://pagseguro.uol.com.br/transaction/details.jhtml?id=36ee461ef04585e9b9c515dc1656b658" TargetMode="External"/><Relationship Id="rId16" Type="http://schemas.openxmlformats.org/officeDocument/2006/relationships/hyperlink" Target="https://pagseguro.uol.com.br/transaction/details.jhtml?id=53b347bfff88658eac48aa172f104038" TargetMode="External"/><Relationship Id="rId1" Type="http://schemas.openxmlformats.org/officeDocument/2006/relationships/hyperlink" Target="https://pagseguro.uol.com.br/transaction/details.jhtml?id=408bdd79590782c267b8d5327d65f6b0" TargetMode="External"/><Relationship Id="rId6" Type="http://schemas.openxmlformats.org/officeDocument/2006/relationships/hyperlink" Target="https://pagseguro.uol.com.br/transaction/details.jhtml?id=cbda9686d5ef735c7e2408659df932ce" TargetMode="External"/><Relationship Id="rId11" Type="http://schemas.openxmlformats.org/officeDocument/2006/relationships/hyperlink" Target="https://pagseguro.uol.com.br/transaction/details.jhtml?id=b5df61ce1816d1f16168e30c10f58d44" TargetMode="External"/><Relationship Id="rId5" Type="http://schemas.openxmlformats.org/officeDocument/2006/relationships/hyperlink" Target="https://pagseguro.uol.com.br/transaction/details.jhtml?id=f8d631175da9d23a01321643f9e29d60" TargetMode="External"/><Relationship Id="rId15" Type="http://schemas.openxmlformats.org/officeDocument/2006/relationships/hyperlink" Target="https://pagseguro.uol.com.br/transaction/details.jhtml?id=0a25dcd0ad517dc972084dfb0532f122" TargetMode="External"/><Relationship Id="rId10" Type="http://schemas.openxmlformats.org/officeDocument/2006/relationships/hyperlink" Target="https://pagseguro.uol.com.br/transaction/details.jhtml?id=98e74ca0dc5f542b8397248054ded2d8" TargetMode="External"/><Relationship Id="rId4" Type="http://schemas.openxmlformats.org/officeDocument/2006/relationships/hyperlink" Target="https://pagseguro.uol.com.br/transaction/details.jhtml?id=b42936cfb164e8d52b325c3ffb2fccff" TargetMode="External"/><Relationship Id="rId9" Type="http://schemas.openxmlformats.org/officeDocument/2006/relationships/hyperlink" Target="https://pagseguro.uol.com.br/transaction/details.jhtml?id=dc5a132cb1e3c453f50e3a20526d7016" TargetMode="External"/><Relationship Id="rId14" Type="http://schemas.openxmlformats.org/officeDocument/2006/relationships/hyperlink" Target="https://pagseguro.uol.com.br/transaction/details.jhtml?id=f0e6206d91359c7cc871ada15ecd514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Q23"/>
  <sheetViews>
    <sheetView showGridLines="0" tabSelected="1" topLeftCell="F1" zoomScale="110" zoomScaleNormal="110" workbookViewId="0">
      <selection activeCell="G24" sqref="G24"/>
    </sheetView>
  </sheetViews>
  <sheetFormatPr defaultColWidth="8.85546875" defaultRowHeight="15"/>
  <cols>
    <col min="7" max="7" width="39.42578125" bestFit="1" customWidth="1"/>
    <col min="8" max="8" width="13.85546875" customWidth="1"/>
    <col min="9" max="9" width="9.85546875" bestFit="1" customWidth="1"/>
    <col min="10" max="10" width="44.140625" customWidth="1"/>
    <col min="11" max="11" width="11.140625" customWidth="1"/>
    <col min="13" max="13" width="31.85546875" customWidth="1"/>
    <col min="14" max="14" width="23.85546875" customWidth="1"/>
    <col min="16" max="16" width="23.85546875" bestFit="1" customWidth="1"/>
    <col min="17" max="17" width="10.85546875" customWidth="1"/>
  </cols>
  <sheetData>
    <row r="1" spans="7:17">
      <c r="G1" s="54" t="s">
        <v>110</v>
      </c>
      <c r="H1" s="54"/>
      <c r="J1" s="54" t="s">
        <v>111</v>
      </c>
      <c r="K1" s="54"/>
      <c r="M1" s="54" t="s">
        <v>113</v>
      </c>
      <c r="N1" s="54"/>
    </row>
    <row r="2" spans="7:17">
      <c r="G2" s="20" t="s">
        <v>0</v>
      </c>
      <c r="H2" s="19">
        <v>2017</v>
      </c>
      <c r="J2" s="20" t="s">
        <v>0</v>
      </c>
      <c r="K2" s="19">
        <v>2018</v>
      </c>
      <c r="M2" s="20" t="s">
        <v>0</v>
      </c>
      <c r="N2" s="19">
        <v>2019</v>
      </c>
    </row>
    <row r="3" spans="7:17">
      <c r="G3" t="s">
        <v>99</v>
      </c>
      <c r="H3" s="22">
        <v>24391.13</v>
      </c>
      <c r="J3" t="s">
        <v>99</v>
      </c>
      <c r="K3" s="22">
        <f>SUM([1]Sheet1!$C$3,[1]Sheet1!$H$3,[1]Sheet1!$H$4)</f>
        <v>73610.679999999993</v>
      </c>
      <c r="M3" t="s">
        <v>99</v>
      </c>
      <c r="N3" s="22">
        <v>26550</v>
      </c>
    </row>
    <row r="4" spans="7:17">
      <c r="G4" t="s">
        <v>100</v>
      </c>
      <c r="H4" s="22">
        <v>8987.86</v>
      </c>
      <c r="J4" t="s">
        <v>100</v>
      </c>
      <c r="K4" s="22">
        <v>821.03000000000009</v>
      </c>
      <c r="M4" t="s">
        <v>100</v>
      </c>
      <c r="N4" s="22">
        <v>113.22</v>
      </c>
    </row>
    <row r="5" spans="7:17">
      <c r="G5" t="s">
        <v>101</v>
      </c>
      <c r="H5" s="22">
        <v>2827</v>
      </c>
      <c r="J5" t="s">
        <v>101</v>
      </c>
      <c r="K5" s="22">
        <f>SUM([1]Sheet1!$C$4,[1]Sheet1!$E$5,[1]Sheet1!$H$2,[1]Sheet1!$J$3)</f>
        <v>3030.48</v>
      </c>
      <c r="M5" t="s">
        <v>101</v>
      </c>
      <c r="N5" s="22">
        <v>0</v>
      </c>
      <c r="P5" s="38" t="s">
        <v>155</v>
      </c>
      <c r="Q5" s="39">
        <v>6047.11</v>
      </c>
    </row>
    <row r="6" spans="7:17">
      <c r="G6" t="s">
        <v>115</v>
      </c>
      <c r="H6" s="22">
        <f>SUM(H3:H5)</f>
        <v>36205.990000000005</v>
      </c>
      <c r="J6" t="s">
        <v>115</v>
      </c>
      <c r="K6" s="22">
        <f>SUM(K3:K5)</f>
        <v>77462.189999999988</v>
      </c>
      <c r="M6" t="s">
        <v>115</v>
      </c>
      <c r="N6" s="22">
        <f>SUM(N3:N5)</f>
        <v>26663.22</v>
      </c>
    </row>
    <row r="7" spans="7:17">
      <c r="G7" s="53" t="s">
        <v>1</v>
      </c>
      <c r="H7" s="53"/>
      <c r="J7" s="53" t="s">
        <v>1</v>
      </c>
      <c r="K7" s="53"/>
      <c r="M7" s="53" t="s">
        <v>1</v>
      </c>
      <c r="N7" s="53"/>
    </row>
    <row r="8" spans="7:17">
      <c r="G8" t="s">
        <v>103</v>
      </c>
      <c r="H8" s="22">
        <v>540</v>
      </c>
      <c r="J8" t="s">
        <v>103</v>
      </c>
      <c r="K8" s="6">
        <v>770.45</v>
      </c>
      <c r="M8" t="s">
        <v>103</v>
      </c>
      <c r="N8" s="22">
        <v>341.46</v>
      </c>
    </row>
    <row r="9" spans="7:17">
      <c r="G9" t="s">
        <v>114</v>
      </c>
      <c r="H9" s="22">
        <v>64498.26</v>
      </c>
      <c r="J9" t="s">
        <v>114</v>
      </c>
      <c r="K9" s="6">
        <v>72081.98</v>
      </c>
      <c r="M9" t="s">
        <v>114</v>
      </c>
      <c r="N9" s="22">
        <v>39495.25</v>
      </c>
    </row>
    <row r="10" spans="7:17">
      <c r="G10" t="s">
        <v>115</v>
      </c>
      <c r="H10" s="22">
        <f>SUM(H8:H9)</f>
        <v>65038.26</v>
      </c>
      <c r="J10" t="s">
        <v>115</v>
      </c>
      <c r="K10" s="6">
        <f>SUM(K8:K9)</f>
        <v>72852.429999999993</v>
      </c>
      <c r="M10" t="s">
        <v>115</v>
      </c>
      <c r="N10" s="22">
        <f>SUM(N8:N9)</f>
        <v>39836.71</v>
      </c>
    </row>
    <row r="11" spans="7:17">
      <c r="G11" s="25" t="s">
        <v>108</v>
      </c>
      <c r="H11" s="26">
        <f>H6-H10</f>
        <v>-28832.269999999997</v>
      </c>
      <c r="I11" s="6"/>
      <c r="J11" s="25" t="s">
        <v>108</v>
      </c>
      <c r="K11" s="26">
        <f>K6-K10</f>
        <v>4609.7599999999948</v>
      </c>
      <c r="M11" s="25" t="s">
        <v>108</v>
      </c>
      <c r="N11" s="26">
        <f>N6-N10</f>
        <v>-13173.489999999998</v>
      </c>
    </row>
    <row r="12" spans="7:17">
      <c r="G12" t="s">
        <v>102</v>
      </c>
      <c r="H12" s="22">
        <v>33523.19</v>
      </c>
      <c r="J12" t="s">
        <v>102</v>
      </c>
      <c r="K12" s="22">
        <v>0</v>
      </c>
      <c r="M12" t="s">
        <v>102</v>
      </c>
      <c r="N12" s="22">
        <v>13150.99</v>
      </c>
    </row>
    <row r="14" spans="7:17">
      <c r="G14" s="20" t="s">
        <v>109</v>
      </c>
      <c r="H14" s="24">
        <f>H12+H11</f>
        <v>4690.9200000000055</v>
      </c>
      <c r="J14" s="20" t="s">
        <v>109</v>
      </c>
      <c r="K14" s="21">
        <f>K12+K11</f>
        <v>4609.7599999999948</v>
      </c>
      <c r="M14" s="20" t="s">
        <v>109</v>
      </c>
      <c r="N14" s="21">
        <f>N12+N11</f>
        <v>-22.499999999998181</v>
      </c>
    </row>
    <row r="15" spans="7:17">
      <c r="H15" s="22"/>
    </row>
    <row r="16" spans="7:17">
      <c r="H16" s="22"/>
    </row>
    <row r="17" spans="7:8">
      <c r="G17" t="s">
        <v>177</v>
      </c>
      <c r="H17" s="22"/>
    </row>
    <row r="18" spans="7:8">
      <c r="G18" t="s">
        <v>178</v>
      </c>
      <c r="H18" s="22">
        <v>9209.61</v>
      </c>
    </row>
    <row r="19" spans="7:8">
      <c r="G19" t="s">
        <v>179</v>
      </c>
      <c r="H19" s="22">
        <v>17380</v>
      </c>
    </row>
    <row r="20" spans="7:8">
      <c r="G20" t="s">
        <v>180</v>
      </c>
      <c r="H20" s="6">
        <v>44057.91</v>
      </c>
    </row>
    <row r="21" spans="7:8">
      <c r="G21" t="s">
        <v>181</v>
      </c>
      <c r="H21" s="56">
        <v>29000</v>
      </c>
    </row>
    <row r="22" spans="7:8">
      <c r="G22" t="s">
        <v>182</v>
      </c>
      <c r="H22" s="56">
        <v>30000</v>
      </c>
    </row>
    <row r="23" spans="7:8">
      <c r="G23" t="s">
        <v>115</v>
      </c>
      <c r="H23" s="22">
        <f>SUM(H18:H22)</f>
        <v>129647.52</v>
      </c>
    </row>
  </sheetData>
  <mergeCells count="6">
    <mergeCell ref="G7:H7"/>
    <mergeCell ref="G1:H1"/>
    <mergeCell ref="J1:K1"/>
    <mergeCell ref="J7:K7"/>
    <mergeCell ref="M1:N1"/>
    <mergeCell ref="M7:N7"/>
  </mergeCells>
  <pageMargins left="0.511811024" right="0.511811024" top="0.78740157499999996" bottom="0.78740157499999996" header="0.31496062000000002" footer="0.31496062000000002"/>
  <ignoredErrors>
    <ignoredError sqref="H6 N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GridLines="0" workbookViewId="0">
      <selection activeCell="G6" sqref="G6"/>
    </sheetView>
  </sheetViews>
  <sheetFormatPr defaultColWidth="11.42578125" defaultRowHeight="15"/>
  <cols>
    <col min="1" max="1" width="21.42578125" bestFit="1" customWidth="1"/>
    <col min="2" max="2" width="8" bestFit="1" customWidth="1"/>
    <col min="3" max="3" width="12.140625" bestFit="1" customWidth="1"/>
    <col min="4" max="4" width="12.85546875" bestFit="1" customWidth="1"/>
    <col min="5" max="5" width="6.42578125" bestFit="1" customWidth="1"/>
  </cols>
  <sheetData>
    <row r="1" spans="1:5" ht="18.75" thickBot="1">
      <c r="A1" s="55" t="s">
        <v>156</v>
      </c>
      <c r="B1" s="55"/>
      <c r="C1" s="55"/>
      <c r="D1" s="55"/>
      <c r="E1" s="55"/>
    </row>
    <row r="2" spans="1:5" ht="18.75" thickBot="1">
      <c r="A2" s="40" t="s">
        <v>1</v>
      </c>
      <c r="B2" s="41" t="s">
        <v>157</v>
      </c>
      <c r="C2" s="42" t="s">
        <v>158</v>
      </c>
      <c r="D2" s="42" t="s">
        <v>159</v>
      </c>
      <c r="E2" s="40" t="s">
        <v>160</v>
      </c>
    </row>
    <row r="3" spans="1:5" ht="18">
      <c r="A3" s="43" t="s">
        <v>161</v>
      </c>
      <c r="B3" s="44" t="s">
        <v>112</v>
      </c>
      <c r="C3" s="44" t="s">
        <v>112</v>
      </c>
      <c r="D3" s="44">
        <v>450</v>
      </c>
      <c r="E3" s="44">
        <v>1.9</v>
      </c>
    </row>
    <row r="4" spans="1:5" ht="18">
      <c r="A4" s="43" t="s">
        <v>162</v>
      </c>
      <c r="B4" s="44">
        <v>500</v>
      </c>
      <c r="C4" s="44">
        <v>1.24</v>
      </c>
      <c r="D4" s="44">
        <v>620</v>
      </c>
      <c r="E4" s="44">
        <v>2.6</v>
      </c>
    </row>
    <row r="5" spans="1:5" ht="18">
      <c r="A5" s="43" t="s">
        <v>163</v>
      </c>
      <c r="B5" s="45">
        <v>5000</v>
      </c>
      <c r="C5" s="44">
        <v>0.12</v>
      </c>
      <c r="D5" s="44">
        <v>600</v>
      </c>
      <c r="E5" s="44">
        <v>2.5</v>
      </c>
    </row>
    <row r="6" spans="1:5" ht="18">
      <c r="A6" s="43" t="s">
        <v>164</v>
      </c>
      <c r="B6" s="44">
        <v>6</v>
      </c>
      <c r="C6" s="44">
        <v>100</v>
      </c>
      <c r="D6" s="44">
        <v>600</v>
      </c>
      <c r="E6" s="44">
        <v>2.5</v>
      </c>
    </row>
    <row r="7" spans="1:5" ht="18">
      <c r="A7" s="43" t="s">
        <v>165</v>
      </c>
      <c r="B7" s="45">
        <v>1000</v>
      </c>
      <c r="C7" s="44">
        <v>13</v>
      </c>
      <c r="D7" s="46">
        <v>13000</v>
      </c>
      <c r="E7" s="44">
        <v>55.2</v>
      </c>
    </row>
    <row r="8" spans="1:5" ht="18">
      <c r="A8" s="43" t="s">
        <v>166</v>
      </c>
      <c r="B8" s="44">
        <v>1</v>
      </c>
      <c r="C8" s="44">
        <v>1500</v>
      </c>
      <c r="D8" s="46">
        <v>1500</v>
      </c>
      <c r="E8" s="44">
        <v>6.4</v>
      </c>
    </row>
    <row r="9" spans="1:5" ht="18">
      <c r="A9" s="43" t="s">
        <v>176</v>
      </c>
      <c r="B9" s="44">
        <v>1</v>
      </c>
      <c r="C9" s="46">
        <v>1880</v>
      </c>
      <c r="D9" s="46">
        <v>1880</v>
      </c>
      <c r="E9" s="44">
        <v>3.8</v>
      </c>
    </row>
    <row r="10" spans="1:5" ht="18">
      <c r="A10" s="43" t="s">
        <v>167</v>
      </c>
      <c r="B10" s="44">
        <v>1</v>
      </c>
      <c r="C10" s="44">
        <v>80</v>
      </c>
      <c r="D10" s="44">
        <v>80</v>
      </c>
      <c r="E10" s="44">
        <v>0.3</v>
      </c>
    </row>
    <row r="11" spans="1:5" ht="18">
      <c r="A11" s="43" t="s">
        <v>168</v>
      </c>
      <c r="B11" s="44">
        <v>1</v>
      </c>
      <c r="C11" s="44">
        <v>550</v>
      </c>
      <c r="D11" s="44">
        <v>550</v>
      </c>
      <c r="E11" s="44">
        <v>2.2999999999999998</v>
      </c>
    </row>
    <row r="12" spans="1:5" ht="18">
      <c r="A12" s="43" t="s">
        <v>169</v>
      </c>
      <c r="B12" s="44">
        <v>1</v>
      </c>
      <c r="C12" s="44">
        <v>3500</v>
      </c>
      <c r="D12" s="44">
        <v>3500</v>
      </c>
      <c r="E12" s="44">
        <v>14.9</v>
      </c>
    </row>
    <row r="13" spans="1:5" ht="18">
      <c r="A13" s="43" t="s">
        <v>170</v>
      </c>
      <c r="B13" s="44">
        <v>2</v>
      </c>
      <c r="C13" s="44">
        <v>250</v>
      </c>
      <c r="D13" s="44">
        <v>500</v>
      </c>
      <c r="E13" s="44">
        <v>2.1</v>
      </c>
    </row>
    <row r="14" spans="1:5" ht="18">
      <c r="A14" s="43" t="s">
        <v>171</v>
      </c>
      <c r="B14" s="44">
        <v>1</v>
      </c>
      <c r="C14" s="44">
        <v>1000</v>
      </c>
      <c r="D14" s="44">
        <v>1000</v>
      </c>
      <c r="E14" s="44">
        <v>4.2</v>
      </c>
    </row>
    <row r="15" spans="1:5" ht="18">
      <c r="A15" s="43" t="s">
        <v>172</v>
      </c>
      <c r="B15" s="44">
        <v>1</v>
      </c>
      <c r="C15" s="44">
        <v>250</v>
      </c>
      <c r="D15" s="44">
        <v>250</v>
      </c>
      <c r="E15" s="44">
        <v>1.1000000000000001</v>
      </c>
    </row>
    <row r="16" spans="1:5" ht="18.75" thickBot="1">
      <c r="A16" s="47" t="s">
        <v>115</v>
      </c>
      <c r="B16" s="48" t="s">
        <v>112</v>
      </c>
      <c r="C16" s="48" t="s">
        <v>112</v>
      </c>
      <c r="D16" s="49">
        <v>24530</v>
      </c>
      <c r="E16" s="48">
        <v>100</v>
      </c>
    </row>
    <row r="17" spans="1:5" ht="18.75" thickBot="1">
      <c r="A17" s="50" t="s">
        <v>0</v>
      </c>
      <c r="B17" s="47"/>
      <c r="C17" s="47"/>
      <c r="D17" s="47"/>
      <c r="E17" s="47"/>
    </row>
    <row r="18" spans="1:5" ht="18">
      <c r="A18" s="43" t="s">
        <v>173</v>
      </c>
      <c r="B18" s="44">
        <v>203</v>
      </c>
      <c r="C18" s="44">
        <v>12.5</v>
      </c>
      <c r="D18" s="46">
        <v>2538.37</v>
      </c>
      <c r="E18" s="44">
        <v>29.6</v>
      </c>
    </row>
    <row r="19" spans="1:5" ht="18">
      <c r="A19" s="43" t="s">
        <v>174</v>
      </c>
      <c r="B19" s="44">
        <v>5</v>
      </c>
      <c r="C19" s="44" t="s">
        <v>112</v>
      </c>
      <c r="D19" s="46">
        <v>4500</v>
      </c>
      <c r="E19" s="44">
        <v>52.5</v>
      </c>
    </row>
    <row r="20" spans="1:5" ht="18">
      <c r="A20" s="43" t="s">
        <v>175</v>
      </c>
      <c r="D20" s="46">
        <v>1530</v>
      </c>
      <c r="E20" s="44">
        <v>17.899999999999999</v>
      </c>
    </row>
    <row r="21" spans="1:5" ht="18.75" thickBot="1">
      <c r="A21" s="47" t="s">
        <v>115</v>
      </c>
      <c r="B21" s="47"/>
      <c r="C21" s="47"/>
      <c r="D21" s="49">
        <v>8568.3700000000008</v>
      </c>
      <c r="E21" s="48">
        <v>100</v>
      </c>
    </row>
    <row r="22" spans="1:5" ht="18.75" thickBot="1">
      <c r="A22" s="51" t="s">
        <v>119</v>
      </c>
      <c r="B22" s="51"/>
      <c r="C22" s="51"/>
      <c r="D22" s="52">
        <v>-15961.63</v>
      </c>
      <c r="E22" s="51"/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0"/>
  <sheetViews>
    <sheetView topLeftCell="A5" workbookViewId="0">
      <selection activeCell="Q40" sqref="Q40"/>
    </sheetView>
  </sheetViews>
  <sheetFormatPr defaultColWidth="10.85546875" defaultRowHeight="15.75"/>
  <cols>
    <col min="1" max="1" width="10.85546875" style="28"/>
    <col min="2" max="2" width="11.140625" style="28" bestFit="1" customWidth="1"/>
    <col min="3" max="3" width="12" style="28" bestFit="1" customWidth="1"/>
    <col min="4" max="4" width="12.7109375" style="28" bestFit="1" customWidth="1"/>
    <col min="5" max="7" width="11.7109375" style="28" bestFit="1" customWidth="1"/>
    <col min="8" max="8" width="12" style="28" bestFit="1" customWidth="1"/>
    <col min="9" max="9" width="11.7109375" style="28" bestFit="1" customWidth="1"/>
    <col min="10" max="10" width="12.7109375" style="28" bestFit="1" customWidth="1"/>
    <col min="11" max="11" width="11.140625" style="28" bestFit="1" customWidth="1"/>
    <col min="12" max="12" width="11.42578125" style="28" bestFit="1" customWidth="1"/>
    <col min="13" max="13" width="11.140625" style="28" bestFit="1" customWidth="1"/>
    <col min="14" max="15" width="11.7109375" style="28" bestFit="1" customWidth="1"/>
    <col min="16" max="16" width="12" style="28" bestFit="1" customWidth="1"/>
    <col min="17" max="17" width="11.7109375" style="28" bestFit="1" customWidth="1"/>
    <col min="18" max="18" width="12" style="28" bestFit="1" customWidth="1"/>
    <col min="19" max="19" width="10.85546875" style="28"/>
    <col min="20" max="20" width="13" style="28" bestFit="1" customWidth="1"/>
    <col min="21" max="21" width="12" style="28" bestFit="1" customWidth="1"/>
    <col min="22" max="16384" width="10.85546875" style="28"/>
  </cols>
  <sheetData>
    <row r="1" spans="2:21">
      <c r="B1" s="27">
        <v>43101</v>
      </c>
      <c r="C1" s="27">
        <v>43132</v>
      </c>
      <c r="D1" s="27">
        <v>43160</v>
      </c>
      <c r="E1" s="27">
        <v>43191</v>
      </c>
      <c r="F1" s="27">
        <v>43221</v>
      </c>
      <c r="G1" s="27">
        <v>43252</v>
      </c>
      <c r="H1" s="27">
        <v>43282</v>
      </c>
      <c r="I1" s="27">
        <v>43313</v>
      </c>
      <c r="J1" s="27">
        <v>43344</v>
      </c>
      <c r="K1" s="27">
        <v>43374</v>
      </c>
      <c r="L1" s="27">
        <v>43405</v>
      </c>
      <c r="M1" s="27">
        <v>43435</v>
      </c>
      <c r="N1" s="27">
        <v>43466</v>
      </c>
      <c r="O1" s="27">
        <v>43497</v>
      </c>
      <c r="P1" s="27">
        <v>43525</v>
      </c>
      <c r="Q1" s="27">
        <v>43556</v>
      </c>
    </row>
    <row r="2" spans="2:21">
      <c r="B2" s="29">
        <v>-250</v>
      </c>
      <c r="C2" s="29">
        <v>-295</v>
      </c>
      <c r="D2" s="29">
        <v>-435</v>
      </c>
      <c r="E2" s="29">
        <v>-638</v>
      </c>
      <c r="F2" s="29">
        <v>-2814</v>
      </c>
      <c r="G2" s="29">
        <v>-311.2</v>
      </c>
      <c r="H2" s="29">
        <v>500</v>
      </c>
      <c r="I2" s="29">
        <v>-50</v>
      </c>
      <c r="J2" s="29">
        <v>-326.85000000000002</v>
      </c>
      <c r="K2" s="29">
        <v>-77</v>
      </c>
      <c r="L2" s="29">
        <v>-433.48</v>
      </c>
      <c r="M2" s="29">
        <v>-194</v>
      </c>
      <c r="N2" s="29">
        <v>-500</v>
      </c>
      <c r="O2" s="29">
        <v>-256</v>
      </c>
      <c r="P2" s="29">
        <v>13050</v>
      </c>
      <c r="Q2" s="29">
        <v>-929.35</v>
      </c>
    </row>
    <row r="3" spans="2:21">
      <c r="B3" s="29">
        <v>-292</v>
      </c>
      <c r="C3" s="29">
        <v>44110.68</v>
      </c>
      <c r="D3" s="29">
        <v>-480</v>
      </c>
      <c r="E3" s="29">
        <v>-1250</v>
      </c>
      <c r="F3" s="29">
        <v>-418.22</v>
      </c>
      <c r="G3" s="29">
        <v>-7000</v>
      </c>
      <c r="H3" s="29">
        <v>14500</v>
      </c>
      <c r="I3" s="29">
        <v>-388.26</v>
      </c>
      <c r="J3" s="29">
        <v>1738</v>
      </c>
      <c r="K3" s="29">
        <v>-443.28</v>
      </c>
      <c r="L3" s="29">
        <v>-500</v>
      </c>
      <c r="M3" s="29">
        <v>-500</v>
      </c>
      <c r="N3" s="29">
        <v>-1000</v>
      </c>
      <c r="O3" s="29">
        <v>-500</v>
      </c>
      <c r="P3" s="29">
        <v>-6600</v>
      </c>
      <c r="Q3" s="29">
        <v>-600</v>
      </c>
      <c r="S3" s="30" t="s">
        <v>116</v>
      </c>
      <c r="T3" s="30">
        <v>2018</v>
      </c>
      <c r="U3" s="30">
        <v>2019</v>
      </c>
    </row>
    <row r="4" spans="2:21">
      <c r="B4" s="29">
        <v>-80</v>
      </c>
      <c r="C4" s="29">
        <v>732.48</v>
      </c>
      <c r="D4" s="29">
        <v>-690</v>
      </c>
      <c r="E4" s="29">
        <v>-5960</v>
      </c>
      <c r="F4" s="29">
        <v>-300</v>
      </c>
      <c r="G4" s="29"/>
      <c r="H4" s="29">
        <v>15000</v>
      </c>
      <c r="I4" s="29">
        <v>-3950</v>
      </c>
      <c r="J4" s="29">
        <v>-1286.81</v>
      </c>
      <c r="K4" s="29">
        <v>-152.77000000000001</v>
      </c>
      <c r="L4" s="29"/>
      <c r="M4" s="29"/>
      <c r="N4" s="29">
        <v>-770</v>
      </c>
      <c r="O4" s="29">
        <v>-500</v>
      </c>
      <c r="P4" s="29">
        <v>-6735.28</v>
      </c>
      <c r="Q4" s="29">
        <v>-1980</v>
      </c>
      <c r="S4" s="30" t="s">
        <v>117</v>
      </c>
      <c r="T4" s="31">
        <f>SUM(C3,C4,E5,H2,H3,H4,J3)</f>
        <v>76641.16</v>
      </c>
      <c r="U4" s="31">
        <f>SUM(P2,P8)</f>
        <v>26550</v>
      </c>
    </row>
    <row r="5" spans="2:21">
      <c r="B5" s="29"/>
      <c r="C5" s="29"/>
      <c r="D5" s="29">
        <v>-15926.35</v>
      </c>
      <c r="E5" s="29">
        <v>60</v>
      </c>
      <c r="F5" s="29">
        <v>-900</v>
      </c>
      <c r="G5" s="29"/>
      <c r="H5" s="29">
        <v>-15</v>
      </c>
      <c r="I5" s="29">
        <v>-785</v>
      </c>
      <c r="J5" s="29">
        <v>-15600.76</v>
      </c>
      <c r="K5" s="29"/>
      <c r="L5" s="29"/>
      <c r="M5" s="29"/>
      <c r="N5" s="29"/>
      <c r="O5" s="29">
        <v>-5225.22</v>
      </c>
      <c r="P5" s="29">
        <v>-1600</v>
      </c>
      <c r="Q5" s="29"/>
      <c r="S5" s="30" t="s">
        <v>118</v>
      </c>
      <c r="T5" s="31">
        <f>SUM(B2:B4,C2,D2:D19,E2:E4,F2:F7,G2:G3,H5:H6,I2:I5,J2,J4,J5,K2:K4,L2:L3,M2:M3)</f>
        <v>-74509.239999999991</v>
      </c>
      <c r="U5" s="31">
        <f>SUM(N2:N4,O2:O7,P3:P7,P9:P10,Q2:Q4)</f>
        <v>-39495.249999999993</v>
      </c>
    </row>
    <row r="6" spans="2:21">
      <c r="B6" s="29"/>
      <c r="C6" s="29"/>
      <c r="D6" s="29">
        <v>-840</v>
      </c>
      <c r="E6" s="29"/>
      <c r="F6" s="29">
        <v>-49</v>
      </c>
      <c r="G6" s="29"/>
      <c r="H6" s="29">
        <v>-319.26</v>
      </c>
      <c r="I6" s="29"/>
      <c r="J6" s="29"/>
      <c r="K6" s="29"/>
      <c r="L6" s="29"/>
      <c r="M6" s="29"/>
      <c r="N6" s="29"/>
      <c r="O6" s="29">
        <v>-121</v>
      </c>
      <c r="P6" s="29">
        <v>-6978.12</v>
      </c>
      <c r="Q6" s="29"/>
      <c r="S6" s="30" t="s">
        <v>119</v>
      </c>
      <c r="T6" s="31">
        <f>T5-(-T4)</f>
        <v>2131.9200000000128</v>
      </c>
      <c r="U6" s="31">
        <f>U5-(-U4)</f>
        <v>-12945.249999999993</v>
      </c>
    </row>
    <row r="7" spans="2:21">
      <c r="B7" s="29"/>
      <c r="C7" s="29"/>
      <c r="D7" s="29">
        <v>-120</v>
      </c>
      <c r="E7" s="29"/>
      <c r="F7" s="29">
        <v>-573</v>
      </c>
      <c r="G7" s="29"/>
      <c r="H7" s="29"/>
      <c r="I7" s="29"/>
      <c r="J7" s="29"/>
      <c r="K7" s="29"/>
      <c r="L7" s="29"/>
      <c r="M7" s="29"/>
      <c r="N7" s="29"/>
      <c r="O7" s="29">
        <v>-800</v>
      </c>
      <c r="P7" s="29">
        <v>-1500</v>
      </c>
      <c r="Q7" s="29"/>
    </row>
    <row r="8" spans="2:21">
      <c r="B8" s="29"/>
      <c r="C8" s="29"/>
      <c r="D8" s="29">
        <v>-1680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>
        <v>13500</v>
      </c>
      <c r="Q8" s="29"/>
    </row>
    <row r="9" spans="2:21">
      <c r="B9" s="29"/>
      <c r="C9" s="29"/>
      <c r="D9" s="29">
        <v>-1380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>
        <v>-2455.63</v>
      </c>
      <c r="Q9" s="29"/>
    </row>
    <row r="10" spans="2:21">
      <c r="B10" s="29"/>
      <c r="C10" s="29"/>
      <c r="D10" s="29">
        <v>-570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>
        <v>-444.65</v>
      </c>
      <c r="Q10" s="29"/>
    </row>
    <row r="11" spans="2:21">
      <c r="B11" s="29"/>
      <c r="C11" s="29"/>
      <c r="D11" s="29">
        <v>-960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</row>
    <row r="12" spans="2:21">
      <c r="B12" s="29"/>
      <c r="C12" s="29"/>
      <c r="D12" s="29">
        <v>-660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</row>
    <row r="13" spans="2:21">
      <c r="B13" s="29"/>
      <c r="C13" s="29"/>
      <c r="D13" s="29">
        <v>-390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</row>
    <row r="14" spans="2:21">
      <c r="B14" s="29"/>
      <c r="C14" s="29"/>
      <c r="D14" s="29">
        <v>-210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5" spans="2:21">
      <c r="B15" s="29"/>
      <c r="C15" s="29"/>
      <c r="D15" s="29">
        <v>-2380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</row>
    <row r="16" spans="2:21">
      <c r="B16" s="29"/>
      <c r="C16" s="29"/>
      <c r="D16" s="29">
        <v>-840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2:20">
      <c r="B17" s="29"/>
      <c r="C17" s="29"/>
      <c r="D17" s="29">
        <v>-690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</row>
    <row r="18" spans="2:20">
      <c r="B18" s="29"/>
      <c r="C18" s="29"/>
      <c r="D18" s="29">
        <v>-90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</row>
    <row r="19" spans="2:20">
      <c r="B19" s="29"/>
      <c r="C19" s="29"/>
      <c r="D19" s="29">
        <v>-15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</row>
    <row r="20" spans="2:20">
      <c r="B20" s="29">
        <f>SUM(B2:B19)</f>
        <v>-622</v>
      </c>
      <c r="C20" s="29">
        <f t="shared" ref="C20:Q20" si="0">SUM(C2:C19)</f>
        <v>44548.160000000003</v>
      </c>
      <c r="D20" s="29">
        <f t="shared" si="0"/>
        <v>-28356.35</v>
      </c>
      <c r="E20" s="29">
        <f t="shared" si="0"/>
        <v>-7788</v>
      </c>
      <c r="F20" s="29">
        <f t="shared" si="0"/>
        <v>-5054.22</v>
      </c>
      <c r="G20" s="29">
        <f t="shared" si="0"/>
        <v>-7311.2</v>
      </c>
      <c r="H20" s="29">
        <f t="shared" si="0"/>
        <v>29665.74</v>
      </c>
      <c r="I20" s="29">
        <f t="shared" si="0"/>
        <v>-5173.26</v>
      </c>
      <c r="J20" s="29">
        <f t="shared" si="0"/>
        <v>-15476.42</v>
      </c>
      <c r="K20" s="29">
        <f t="shared" si="0"/>
        <v>-673.05</v>
      </c>
      <c r="L20" s="29">
        <f t="shared" si="0"/>
        <v>-933.48</v>
      </c>
      <c r="M20" s="29">
        <f t="shared" si="0"/>
        <v>-694</v>
      </c>
      <c r="N20" s="29">
        <f t="shared" si="0"/>
        <v>-2270</v>
      </c>
      <c r="O20" s="29">
        <f t="shared" si="0"/>
        <v>-7402.22</v>
      </c>
      <c r="P20" s="29">
        <f t="shared" si="0"/>
        <v>236.32000000000028</v>
      </c>
      <c r="Q20" s="29">
        <f t="shared" si="0"/>
        <v>-3509.35</v>
      </c>
      <c r="R20" s="32">
        <f>SUM(B20:Q20)</f>
        <v>-10813.329999999996</v>
      </c>
      <c r="T20" s="29">
        <f>SUM(B20,D20,E20,F20,G20,I20,J20,K20,L20,M20)</f>
        <v>-72081.98</v>
      </c>
    </row>
    <row r="22" spans="2:20">
      <c r="B22" s="27">
        <v>43101</v>
      </c>
      <c r="C22" s="27">
        <v>43132</v>
      </c>
      <c r="D22" s="27">
        <v>43160</v>
      </c>
      <c r="E22" s="27">
        <v>43191</v>
      </c>
      <c r="F22" s="27">
        <v>43221</v>
      </c>
      <c r="G22" s="27">
        <v>43252</v>
      </c>
      <c r="H22" s="27">
        <v>43282</v>
      </c>
      <c r="I22" s="27">
        <v>43313</v>
      </c>
      <c r="J22" s="27">
        <v>43344</v>
      </c>
      <c r="K22" s="27">
        <v>43374</v>
      </c>
      <c r="L22" s="27">
        <v>43405</v>
      </c>
      <c r="M22" s="27">
        <v>43435</v>
      </c>
      <c r="N22" s="27">
        <v>43466</v>
      </c>
      <c r="O22" s="27">
        <v>43497</v>
      </c>
      <c r="P22" s="27">
        <v>43525</v>
      </c>
      <c r="Q22" s="27">
        <v>43556</v>
      </c>
      <c r="R22" s="28" t="s">
        <v>120</v>
      </c>
    </row>
    <row r="23" spans="2:20">
      <c r="B23" s="33">
        <v>-42</v>
      </c>
      <c r="C23" s="33">
        <v>-43.4</v>
      </c>
      <c r="D23" s="33">
        <v>-43.4</v>
      </c>
      <c r="E23" s="33">
        <v>-43.4</v>
      </c>
      <c r="F23" s="33">
        <v>-43.4</v>
      </c>
      <c r="G23" s="33">
        <v>-43.4</v>
      </c>
      <c r="H23" s="33">
        <v>-43.4</v>
      </c>
      <c r="I23" s="33">
        <v>-48</v>
      </c>
      <c r="J23" s="33">
        <v>-48</v>
      </c>
      <c r="K23" s="33">
        <v>-10.15</v>
      </c>
      <c r="L23" s="33">
        <v>-48</v>
      </c>
      <c r="M23" s="33">
        <v>-48</v>
      </c>
      <c r="N23" s="33">
        <v>-48</v>
      </c>
      <c r="O23" s="33">
        <v>-10.18</v>
      </c>
      <c r="P23" s="33">
        <v>-10.18</v>
      </c>
      <c r="Q23" s="33">
        <v>-50</v>
      </c>
    </row>
    <row r="24" spans="2:20">
      <c r="B24" s="33"/>
      <c r="C24" s="33"/>
      <c r="D24" s="33">
        <v>-9.6999999999999993</v>
      </c>
      <c r="E24" s="33">
        <v>-42.45</v>
      </c>
      <c r="F24" s="33">
        <v>-9.6999999999999993</v>
      </c>
      <c r="G24" s="33">
        <v>-9.6999999999999993</v>
      </c>
      <c r="H24" s="33"/>
      <c r="I24" s="33">
        <v>-10.15</v>
      </c>
      <c r="J24" s="33">
        <v>-10.15</v>
      </c>
      <c r="K24" s="33">
        <v>-48</v>
      </c>
      <c r="L24" s="33">
        <v>-10.15</v>
      </c>
      <c r="M24" s="33">
        <v>-10.15</v>
      </c>
      <c r="N24" s="33">
        <v>-10.15</v>
      </c>
      <c r="O24" s="33">
        <v>-50</v>
      </c>
      <c r="P24" s="33">
        <v>-10.18</v>
      </c>
      <c r="Q24" s="33">
        <v>-10.18</v>
      </c>
    </row>
    <row r="25" spans="2:20">
      <c r="B25" s="33"/>
      <c r="C25" s="33"/>
      <c r="D25" s="33">
        <v>-9.6999999999999993</v>
      </c>
      <c r="E25" s="33"/>
      <c r="F25" s="33"/>
      <c r="G25" s="33"/>
      <c r="H25" s="33"/>
      <c r="I25" s="33"/>
      <c r="J25" s="33">
        <v>-10.15</v>
      </c>
      <c r="K25" s="33">
        <v>-42.45</v>
      </c>
      <c r="L25" s="33"/>
      <c r="M25" s="33"/>
      <c r="N25" s="33">
        <v>-10.15</v>
      </c>
      <c r="O25" s="33">
        <v>-10.18</v>
      </c>
      <c r="P25" s="33">
        <v>-10.18</v>
      </c>
      <c r="Q25" s="33">
        <v>-10.18</v>
      </c>
    </row>
    <row r="26" spans="2:20">
      <c r="B26" s="33"/>
      <c r="C26" s="33"/>
      <c r="D26" s="33">
        <v>-9.6999999999999993</v>
      </c>
      <c r="E26" s="33"/>
      <c r="F26" s="33"/>
      <c r="G26" s="33"/>
      <c r="H26" s="33"/>
      <c r="I26" s="33"/>
      <c r="J26" s="33">
        <v>-10.15</v>
      </c>
      <c r="K26" s="33"/>
      <c r="L26" s="33"/>
      <c r="M26" s="33"/>
      <c r="N26" s="33"/>
      <c r="O26" s="33"/>
      <c r="P26" s="33">
        <v>-50</v>
      </c>
      <c r="Q26" s="33">
        <v>-51.9</v>
      </c>
    </row>
    <row r="27" spans="2:20">
      <c r="B27" s="33"/>
      <c r="C27" s="33"/>
      <c r="D27" s="33">
        <v>-9.6999999999999993</v>
      </c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2:20">
      <c r="B28" s="33"/>
      <c r="C28" s="33"/>
      <c r="D28" s="33">
        <v>-9.6999999999999993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2:20">
      <c r="B29" s="33"/>
      <c r="C29" s="33"/>
      <c r="D29" s="33">
        <v>-1.05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2:20">
      <c r="B30" s="33"/>
      <c r="C30" s="33"/>
      <c r="D30" s="33">
        <v>-1.05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2:20">
      <c r="B31" s="33"/>
      <c r="C31" s="33"/>
      <c r="D31" s="33">
        <v>-1.05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2:20">
      <c r="B32" s="33"/>
      <c r="C32" s="33"/>
      <c r="D32" s="33">
        <v>-1.05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2:18">
      <c r="B33" s="33">
        <f>SUM(B23:B32)</f>
        <v>-42</v>
      </c>
      <c r="C33" s="33">
        <f t="shared" ref="C33:Q33" si="1">SUM(C23:C32)</f>
        <v>-43.4</v>
      </c>
      <c r="D33" s="33">
        <f t="shared" si="1"/>
        <v>-96.1</v>
      </c>
      <c r="E33" s="33">
        <f t="shared" si="1"/>
        <v>-85.85</v>
      </c>
      <c r="F33" s="33">
        <f t="shared" si="1"/>
        <v>-53.099999999999994</v>
      </c>
      <c r="G33" s="33">
        <f t="shared" si="1"/>
        <v>-53.099999999999994</v>
      </c>
      <c r="H33" s="33">
        <f t="shared" si="1"/>
        <v>-43.4</v>
      </c>
      <c r="I33" s="33">
        <f t="shared" si="1"/>
        <v>-58.15</v>
      </c>
      <c r="J33" s="33">
        <f t="shared" si="1"/>
        <v>-78.45</v>
      </c>
      <c r="K33" s="33">
        <f t="shared" si="1"/>
        <v>-100.6</v>
      </c>
      <c r="L33" s="33">
        <f t="shared" si="1"/>
        <v>-58.15</v>
      </c>
      <c r="M33" s="33">
        <f t="shared" si="1"/>
        <v>-58.15</v>
      </c>
      <c r="N33" s="33">
        <f t="shared" si="1"/>
        <v>-68.3</v>
      </c>
      <c r="O33" s="33">
        <f t="shared" si="1"/>
        <v>-70.36</v>
      </c>
      <c r="P33" s="33">
        <f t="shared" si="1"/>
        <v>-80.539999999999992</v>
      </c>
      <c r="Q33" s="33">
        <f t="shared" si="1"/>
        <v>-122.25999999999999</v>
      </c>
      <c r="R33" s="33">
        <f>SUM(B33:Q33)</f>
        <v>-1111.9099999999999</v>
      </c>
    </row>
    <row r="34" spans="2:18">
      <c r="L34" s="28" t="s">
        <v>121</v>
      </c>
      <c r="M34" s="33">
        <f>SUM(B33:M33)</f>
        <v>-770.45</v>
      </c>
      <c r="Q34" s="28" t="s">
        <v>122</v>
      </c>
      <c r="R34" s="33">
        <f>SUM(N33:Q33)</f>
        <v>-341.46</v>
      </c>
    </row>
    <row r="36" spans="2:18">
      <c r="B36" s="27">
        <v>43101</v>
      </c>
      <c r="C36" s="27">
        <v>43132</v>
      </c>
      <c r="D36" s="27">
        <v>43160</v>
      </c>
      <c r="E36" s="27">
        <v>43191</v>
      </c>
      <c r="F36" s="27">
        <v>43221</v>
      </c>
      <c r="G36" s="27">
        <v>43252</v>
      </c>
      <c r="H36" s="27">
        <v>43282</v>
      </c>
      <c r="I36" s="27">
        <v>43313</v>
      </c>
      <c r="J36" s="27">
        <v>43344</v>
      </c>
      <c r="K36" s="27">
        <v>43374</v>
      </c>
      <c r="L36" s="27">
        <v>43405</v>
      </c>
      <c r="M36" s="27">
        <v>43435</v>
      </c>
      <c r="N36" s="27">
        <v>43466</v>
      </c>
      <c r="O36" s="27">
        <v>43497</v>
      </c>
      <c r="P36" s="27">
        <v>43525</v>
      </c>
      <c r="Q36" s="27">
        <v>43556</v>
      </c>
    </row>
    <row r="37" spans="2:18">
      <c r="O37" s="28">
        <v>931.18</v>
      </c>
      <c r="P37" s="28">
        <v>1945.46</v>
      </c>
    </row>
    <row r="38" spans="2:18">
      <c r="O38" s="28">
        <v>1786.05</v>
      </c>
      <c r="P38" s="28">
        <v>6978.12</v>
      </c>
    </row>
    <row r="39" spans="2:18">
      <c r="P39" s="28">
        <v>1510.18</v>
      </c>
    </row>
    <row r="40" spans="2:18">
      <c r="O40" s="28">
        <f>SUM(O37:O39)</f>
        <v>2717.23</v>
      </c>
      <c r="P40" s="28">
        <f>SUM(P37:P39)</f>
        <v>10433.76</v>
      </c>
      <c r="Q40" s="28">
        <f>SUM(O40:P40)</f>
        <v>13150.99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71"/>
  <sheetViews>
    <sheetView zoomScale="150" zoomScaleNormal="150" workbookViewId="0">
      <selection activeCell="H1" sqref="H1:I18"/>
    </sheetView>
  </sheetViews>
  <sheetFormatPr defaultColWidth="8.85546875" defaultRowHeight="15"/>
  <cols>
    <col min="4" max="4" width="9.140625" style="14"/>
    <col min="6" max="6" width="9.42578125" bestFit="1" customWidth="1"/>
  </cols>
  <sheetData>
    <row r="1" spans="3:9">
      <c r="C1" t="s">
        <v>68</v>
      </c>
      <c r="D1" t="s">
        <v>72</v>
      </c>
      <c r="E1" t="s">
        <v>69</v>
      </c>
      <c r="F1" t="s">
        <v>72</v>
      </c>
      <c r="H1" s="54" t="s">
        <v>110</v>
      </c>
      <c r="I1" s="54"/>
    </row>
    <row r="2" spans="3:9">
      <c r="C2" s="12">
        <v>42</v>
      </c>
      <c r="D2" s="14" t="s">
        <v>73</v>
      </c>
      <c r="E2" s="11">
        <v>1530</v>
      </c>
      <c r="F2" s="14" t="s">
        <v>79</v>
      </c>
      <c r="H2" s="20" t="s">
        <v>0</v>
      </c>
      <c r="I2" s="19">
        <v>2017</v>
      </c>
    </row>
    <row r="3" spans="3:9">
      <c r="C3" s="16">
        <v>300</v>
      </c>
      <c r="E3" s="11">
        <v>880</v>
      </c>
      <c r="F3" s="14" t="s">
        <v>79</v>
      </c>
      <c r="H3" t="s">
        <v>99</v>
      </c>
      <c r="I3" s="22">
        <v>24391.13</v>
      </c>
    </row>
    <row r="4" spans="3:9">
      <c r="C4" s="16">
        <v>3500</v>
      </c>
      <c r="E4" s="11">
        <v>15642</v>
      </c>
      <c r="F4" s="14" t="s">
        <v>76</v>
      </c>
      <c r="H4" t="s">
        <v>100</v>
      </c>
      <c r="I4" s="22">
        <v>8987.86</v>
      </c>
    </row>
    <row r="5" spans="3:9">
      <c r="C5" s="16">
        <v>250</v>
      </c>
      <c r="E5" s="11">
        <v>8749.1299999999992</v>
      </c>
      <c r="F5" s="14" t="s">
        <v>82</v>
      </c>
      <c r="H5" t="s">
        <v>101</v>
      </c>
      <c r="I5" s="22">
        <v>2827</v>
      </c>
    </row>
    <row r="6" spans="3:9">
      <c r="C6" s="12">
        <v>42</v>
      </c>
      <c r="D6" s="14" t="s">
        <v>73</v>
      </c>
      <c r="E6" s="11">
        <v>5112.8599999999997</v>
      </c>
      <c r="F6" s="14" t="s">
        <v>98</v>
      </c>
      <c r="I6" s="22">
        <f>SUM(I3:I5)</f>
        <v>36205.990000000005</v>
      </c>
    </row>
    <row r="7" spans="3:9">
      <c r="C7" s="12">
        <v>41</v>
      </c>
      <c r="D7" s="14" t="s">
        <v>73</v>
      </c>
      <c r="E7" s="11">
        <v>50</v>
      </c>
      <c r="F7" s="14" t="s">
        <v>71</v>
      </c>
      <c r="H7" s="53" t="s">
        <v>1</v>
      </c>
      <c r="I7" s="53"/>
    </row>
    <row r="8" spans="3:9">
      <c r="C8" s="16">
        <v>850</v>
      </c>
      <c r="D8" s="13"/>
      <c r="E8" s="11" t="s">
        <v>70</v>
      </c>
      <c r="F8" s="14" t="s">
        <v>71</v>
      </c>
      <c r="H8" t="s">
        <v>103</v>
      </c>
      <c r="I8" s="22">
        <v>540</v>
      </c>
    </row>
    <row r="9" spans="3:9">
      <c r="C9" s="16">
        <v>241.5</v>
      </c>
      <c r="D9" s="13"/>
      <c r="E9" s="11">
        <v>50</v>
      </c>
      <c r="F9" s="14" t="s">
        <v>71</v>
      </c>
      <c r="H9" t="s">
        <v>104</v>
      </c>
      <c r="I9" s="22">
        <v>9954.9</v>
      </c>
    </row>
    <row r="10" spans="3:9">
      <c r="C10" s="16">
        <v>568.61</v>
      </c>
      <c r="E10" s="11">
        <v>1034.3599999999999</v>
      </c>
      <c r="F10" s="14" t="s">
        <v>71</v>
      </c>
      <c r="H10" t="s">
        <v>105</v>
      </c>
      <c r="I10" s="22">
        <v>4755.43</v>
      </c>
    </row>
    <row r="11" spans="3:9">
      <c r="C11" s="16">
        <v>850</v>
      </c>
      <c r="E11" s="11">
        <v>1569.51</v>
      </c>
      <c r="F11" s="14" t="s">
        <v>71</v>
      </c>
      <c r="H11" t="s">
        <v>106</v>
      </c>
      <c r="I11" s="22">
        <f>1595+2800</f>
        <v>4395</v>
      </c>
    </row>
    <row r="12" spans="3:9">
      <c r="C12" s="16">
        <v>122.72</v>
      </c>
      <c r="E12" s="11">
        <v>571.75</v>
      </c>
      <c r="F12" s="14" t="s">
        <v>71</v>
      </c>
      <c r="H12" t="s">
        <v>107</v>
      </c>
      <c r="I12" s="22">
        <v>45392.93</v>
      </c>
    </row>
    <row r="13" spans="3:9">
      <c r="C13" s="16">
        <v>127.09</v>
      </c>
      <c r="E13" s="11">
        <v>50</v>
      </c>
      <c r="F13" s="14" t="s">
        <v>71</v>
      </c>
      <c r="I13" s="22">
        <f>SUM(I8:I12)</f>
        <v>65038.26</v>
      </c>
    </row>
    <row r="14" spans="3:9">
      <c r="C14" s="16">
        <v>3000</v>
      </c>
      <c r="E14" s="11">
        <v>203.8</v>
      </c>
      <c r="F14" s="14" t="s">
        <v>71</v>
      </c>
    </row>
    <row r="15" spans="3:9">
      <c r="C15" s="16">
        <v>6479</v>
      </c>
      <c r="E15" s="11">
        <v>598.47</v>
      </c>
      <c r="F15" s="14" t="s">
        <v>71</v>
      </c>
      <c r="H15" s="18" t="s">
        <v>108</v>
      </c>
      <c r="I15" s="23">
        <f>I6-I13</f>
        <v>-28832.269999999997</v>
      </c>
    </row>
    <row r="16" spans="3:9">
      <c r="C16" s="16">
        <v>13000</v>
      </c>
      <c r="E16" s="11">
        <v>50</v>
      </c>
      <c r="F16" s="14" t="s">
        <v>71</v>
      </c>
      <c r="H16" t="s">
        <v>102</v>
      </c>
      <c r="I16" s="22">
        <v>33523.19</v>
      </c>
    </row>
    <row r="17" spans="3:9">
      <c r="C17" s="16">
        <v>550</v>
      </c>
      <c r="E17" s="11">
        <v>1681</v>
      </c>
      <c r="F17" s="14" t="s">
        <v>71</v>
      </c>
    </row>
    <row r="18" spans="3:9">
      <c r="C18" s="16">
        <v>500</v>
      </c>
      <c r="E18" s="11">
        <v>1800</v>
      </c>
      <c r="F18" s="14" t="s">
        <v>71</v>
      </c>
      <c r="H18" s="20" t="s">
        <v>109</v>
      </c>
      <c r="I18" s="24">
        <f>I16+I15</f>
        <v>4690.9200000000055</v>
      </c>
    </row>
    <row r="19" spans="3:9">
      <c r="C19" s="16">
        <v>300</v>
      </c>
      <c r="E19" s="11">
        <v>1700</v>
      </c>
      <c r="F19" s="14" t="s">
        <v>71</v>
      </c>
    </row>
    <row r="20" spans="3:9">
      <c r="C20" s="12">
        <v>42</v>
      </c>
      <c r="D20" s="14" t="s">
        <v>73</v>
      </c>
      <c r="E20" s="11">
        <v>1465</v>
      </c>
      <c r="F20" s="14" t="s">
        <v>80</v>
      </c>
    </row>
    <row r="21" spans="3:9">
      <c r="C21" s="16">
        <v>120</v>
      </c>
      <c r="D21" s="14" t="s">
        <v>83</v>
      </c>
      <c r="E21" s="11">
        <v>366.25</v>
      </c>
    </row>
    <row r="22" spans="3:9">
      <c r="C22" s="16">
        <v>300</v>
      </c>
      <c r="D22" s="14" t="s">
        <v>83</v>
      </c>
      <c r="E22" s="11">
        <v>100</v>
      </c>
    </row>
    <row r="23" spans="3:9">
      <c r="C23" s="12">
        <v>41</v>
      </c>
      <c r="D23" s="14" t="s">
        <v>73</v>
      </c>
      <c r="E23" s="11">
        <v>162</v>
      </c>
      <c r="F23" s="14"/>
    </row>
    <row r="24" spans="3:9">
      <c r="C24" s="12">
        <v>41</v>
      </c>
      <c r="D24" s="14" t="s">
        <v>73</v>
      </c>
      <c r="E24" s="15">
        <v>24164.3</v>
      </c>
      <c r="F24" s="14"/>
    </row>
    <row r="25" spans="3:9">
      <c r="C25" s="12">
        <v>41</v>
      </c>
      <c r="D25" s="14" t="s">
        <v>73</v>
      </c>
      <c r="E25" s="11">
        <v>75</v>
      </c>
      <c r="F25" s="14"/>
    </row>
    <row r="26" spans="3:9">
      <c r="C26" s="12">
        <v>41</v>
      </c>
      <c r="D26" s="14" t="s">
        <v>73</v>
      </c>
      <c r="E26" s="11">
        <v>366.25</v>
      </c>
      <c r="F26" s="14"/>
    </row>
    <row r="27" spans="3:9">
      <c r="C27" s="12">
        <v>41</v>
      </c>
      <c r="D27" s="14" t="s">
        <v>73</v>
      </c>
      <c r="E27" s="11">
        <v>100</v>
      </c>
      <c r="F27" s="14"/>
    </row>
    <row r="28" spans="3:9">
      <c r="C28" s="12">
        <v>42</v>
      </c>
      <c r="D28" s="14" t="s">
        <v>73</v>
      </c>
      <c r="E28" s="11">
        <v>835</v>
      </c>
    </row>
    <row r="29" spans="3:9">
      <c r="C29" s="12">
        <v>42</v>
      </c>
      <c r="D29" s="14" t="s">
        <v>73</v>
      </c>
      <c r="E29" s="11">
        <v>90</v>
      </c>
    </row>
    <row r="30" spans="3:9">
      <c r="C30" s="12">
        <v>42</v>
      </c>
      <c r="D30" s="14" t="s">
        <v>73</v>
      </c>
      <c r="E30" s="11">
        <v>732.5</v>
      </c>
    </row>
    <row r="31" spans="3:9">
      <c r="C31" s="12">
        <v>42</v>
      </c>
      <c r="D31" s="14" t="s">
        <v>73</v>
      </c>
      <c r="E31" s="17">
        <f>SUM(E2:E30)</f>
        <v>69729.180000000008</v>
      </c>
    </row>
    <row r="32" spans="3:9">
      <c r="C32" s="12">
        <v>950</v>
      </c>
      <c r="D32" s="14" t="s">
        <v>89</v>
      </c>
    </row>
    <row r="33" spans="3:4">
      <c r="C33" s="16">
        <v>505.43</v>
      </c>
      <c r="D33" s="14" t="s">
        <v>97</v>
      </c>
    </row>
    <row r="34" spans="3:4">
      <c r="C34" s="16">
        <v>100</v>
      </c>
      <c r="D34" s="14" t="s">
        <v>91</v>
      </c>
    </row>
    <row r="35" spans="3:4">
      <c r="C35" s="16">
        <v>970</v>
      </c>
      <c r="D35" s="14" t="s">
        <v>77</v>
      </c>
    </row>
    <row r="36" spans="3:4">
      <c r="C36" s="16">
        <v>325</v>
      </c>
      <c r="D36" s="14" t="s">
        <v>77</v>
      </c>
    </row>
    <row r="37" spans="3:4">
      <c r="C37" s="16">
        <v>300</v>
      </c>
      <c r="D37" s="14" t="s">
        <v>77</v>
      </c>
    </row>
    <row r="38" spans="3:4">
      <c r="C38" s="16">
        <v>200</v>
      </c>
      <c r="D38" s="14" t="s">
        <v>92</v>
      </c>
    </row>
    <row r="39" spans="3:4">
      <c r="C39" s="16">
        <v>575</v>
      </c>
      <c r="D39" s="14" t="s">
        <v>85</v>
      </c>
    </row>
    <row r="40" spans="3:4">
      <c r="C40" s="16">
        <v>475</v>
      </c>
      <c r="D40" s="14" t="s">
        <v>95</v>
      </c>
    </row>
    <row r="41" spans="3:4">
      <c r="C41" s="16">
        <v>122</v>
      </c>
      <c r="D41" s="14" t="s">
        <v>84</v>
      </c>
    </row>
    <row r="42" spans="3:4">
      <c r="C42" s="16">
        <v>300</v>
      </c>
      <c r="D42" s="14" t="s">
        <v>87</v>
      </c>
    </row>
    <row r="43" spans="3:4">
      <c r="C43" s="16">
        <v>75</v>
      </c>
      <c r="D43" s="14" t="s">
        <v>90</v>
      </c>
    </row>
    <row r="44" spans="3:4">
      <c r="C44" s="16">
        <v>850</v>
      </c>
      <c r="D44" s="14" t="s">
        <v>75</v>
      </c>
    </row>
    <row r="45" spans="3:4">
      <c r="C45" s="16">
        <v>850</v>
      </c>
      <c r="D45" s="14" t="s">
        <v>75</v>
      </c>
    </row>
    <row r="46" spans="3:4">
      <c r="C46" s="16">
        <v>850</v>
      </c>
      <c r="D46" s="14" t="s">
        <v>81</v>
      </c>
    </row>
    <row r="47" spans="3:4">
      <c r="C47" s="16">
        <v>375</v>
      </c>
      <c r="D47" s="14" t="s">
        <v>96</v>
      </c>
    </row>
    <row r="48" spans="3:4">
      <c r="C48" s="16">
        <v>675</v>
      </c>
      <c r="D48" s="14" t="s">
        <v>86</v>
      </c>
    </row>
    <row r="49" spans="3:6">
      <c r="C49" s="12">
        <v>2800</v>
      </c>
      <c r="D49" s="14" t="s">
        <v>94</v>
      </c>
    </row>
    <row r="50" spans="3:6">
      <c r="C50" s="16">
        <v>1800</v>
      </c>
      <c r="D50" s="14" t="s">
        <v>74</v>
      </c>
    </row>
    <row r="51" spans="3:6">
      <c r="C51" s="16">
        <v>1137.9000000000001</v>
      </c>
      <c r="D51" s="14" t="s">
        <v>78</v>
      </c>
    </row>
    <row r="52" spans="3:6">
      <c r="C52" s="16">
        <v>3600</v>
      </c>
      <c r="D52" s="14" t="s">
        <v>74</v>
      </c>
    </row>
    <row r="53" spans="3:6">
      <c r="C53" s="12">
        <v>920</v>
      </c>
      <c r="D53" s="14" t="s">
        <v>88</v>
      </c>
    </row>
    <row r="54" spans="3:6">
      <c r="C54" s="16">
        <v>100</v>
      </c>
      <c r="D54" s="14" t="s">
        <v>93</v>
      </c>
    </row>
    <row r="55" spans="3:6">
      <c r="C55" s="16">
        <v>431</v>
      </c>
      <c r="F55" s="14"/>
    </row>
    <row r="56" spans="3:6">
      <c r="C56" s="16">
        <v>850</v>
      </c>
      <c r="F56" s="14"/>
    </row>
    <row r="57" spans="3:6">
      <c r="C57" s="16">
        <v>914</v>
      </c>
      <c r="F57" s="14"/>
    </row>
    <row r="58" spans="3:6">
      <c r="C58" s="16">
        <v>1200</v>
      </c>
      <c r="F58" s="14"/>
    </row>
    <row r="59" spans="3:6">
      <c r="C59" s="16">
        <v>356.47</v>
      </c>
    </row>
    <row r="60" spans="3:6">
      <c r="C60" s="16">
        <v>845</v>
      </c>
    </row>
    <row r="61" spans="3:6">
      <c r="C61" s="16">
        <v>250</v>
      </c>
    </row>
    <row r="62" spans="3:6">
      <c r="C62" s="16">
        <v>1729</v>
      </c>
    </row>
    <row r="63" spans="3:6">
      <c r="C63" s="16">
        <v>265</v>
      </c>
    </row>
    <row r="64" spans="3:6">
      <c r="C64" s="16">
        <v>2383</v>
      </c>
    </row>
    <row r="65" spans="3:3">
      <c r="C65" s="16">
        <v>2008.83</v>
      </c>
    </row>
    <row r="66" spans="3:3">
      <c r="C66" s="16">
        <v>1659.98</v>
      </c>
    </row>
    <row r="67" spans="3:3">
      <c r="C67" s="16">
        <v>744</v>
      </c>
    </row>
    <row r="68" spans="3:3">
      <c r="C68" s="16">
        <v>310</v>
      </c>
    </row>
    <row r="69" spans="3:3">
      <c r="C69" s="16">
        <v>246</v>
      </c>
    </row>
    <row r="70" spans="3:3">
      <c r="C70" s="16">
        <v>281.73</v>
      </c>
    </row>
    <row r="71" spans="3:3">
      <c r="C71" s="16">
        <v>110</v>
      </c>
    </row>
  </sheetData>
  <sortState ref="C2:F72">
    <sortCondition ref="F2:F72"/>
  </sortState>
  <mergeCells count="2">
    <mergeCell ref="H1:I1"/>
    <mergeCell ref="H7:I7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opLeftCell="F1" workbookViewId="0">
      <selection activeCell="J18" sqref="J18"/>
    </sheetView>
  </sheetViews>
  <sheetFormatPr defaultColWidth="9.140625" defaultRowHeight="15"/>
  <cols>
    <col min="1" max="1" width="52.42578125" style="7" customWidth="1"/>
    <col min="2" max="2" width="60.140625" style="7" bestFit="1" customWidth="1"/>
    <col min="3" max="3" width="3" style="7" bestFit="1" customWidth="1"/>
    <col min="4" max="4" width="5" style="7" bestFit="1" customWidth="1"/>
    <col min="5" max="6" width="2" style="7" bestFit="1" customWidth="1"/>
    <col min="7" max="7" width="12.28515625" style="7" customWidth="1"/>
    <col min="8" max="16384" width="9.140625" style="7"/>
  </cols>
  <sheetData>
    <row r="1" spans="1:8">
      <c r="A1" s="8"/>
      <c r="B1" s="8"/>
      <c r="C1" s="8"/>
      <c r="D1" s="8"/>
      <c r="E1" s="8"/>
      <c r="F1" s="8"/>
      <c r="G1" s="8"/>
      <c r="H1" s="8"/>
    </row>
    <row r="2" spans="1:8">
      <c r="A2" s="10" t="s">
        <v>21</v>
      </c>
      <c r="B2" s="10" t="s">
        <v>22</v>
      </c>
      <c r="C2" s="10">
        <v>16</v>
      </c>
      <c r="D2" s="10">
        <v>480</v>
      </c>
      <c r="E2" s="10" t="s">
        <v>23</v>
      </c>
      <c r="F2" s="10" t="s">
        <v>23</v>
      </c>
      <c r="G2" s="10">
        <v>2071964195</v>
      </c>
      <c r="H2" s="10" t="s">
        <v>65</v>
      </c>
    </row>
    <row r="3" spans="1:8">
      <c r="A3" s="10" t="s">
        <v>24</v>
      </c>
      <c r="B3" s="10" t="s">
        <v>25</v>
      </c>
      <c r="C3" s="10">
        <v>23</v>
      </c>
      <c r="D3" s="10">
        <v>690</v>
      </c>
      <c r="E3" s="10" t="s">
        <v>23</v>
      </c>
      <c r="F3" s="10" t="s">
        <v>23</v>
      </c>
      <c r="G3" s="10" t="s">
        <v>26</v>
      </c>
      <c r="H3" s="10" t="s">
        <v>65</v>
      </c>
    </row>
    <row r="4" spans="1:8">
      <c r="A4" s="10" t="s">
        <v>27</v>
      </c>
      <c r="B4" s="10" t="s">
        <v>28</v>
      </c>
      <c r="C4" s="10">
        <v>28</v>
      </c>
      <c r="D4" s="10">
        <v>840</v>
      </c>
      <c r="E4" s="10" t="s">
        <v>23</v>
      </c>
      <c r="F4" s="10" t="s">
        <v>23</v>
      </c>
      <c r="G4" s="10" t="s">
        <v>29</v>
      </c>
      <c r="H4" s="10" t="s">
        <v>65</v>
      </c>
    </row>
    <row r="5" spans="1:8">
      <c r="A5" s="10" t="s">
        <v>30</v>
      </c>
      <c r="B5" s="10" t="s">
        <v>31</v>
      </c>
      <c r="C5" s="10">
        <v>4</v>
      </c>
      <c r="D5" s="10">
        <v>120</v>
      </c>
      <c r="E5" s="10" t="s">
        <v>23</v>
      </c>
      <c r="F5" s="10" t="s">
        <v>23</v>
      </c>
      <c r="G5" s="10" t="s">
        <v>32</v>
      </c>
      <c r="H5" s="10" t="s">
        <v>65</v>
      </c>
    </row>
    <row r="6" spans="1:8">
      <c r="A6" s="10" t="s">
        <v>33</v>
      </c>
      <c r="B6" s="10" t="s">
        <v>34</v>
      </c>
      <c r="C6" s="10">
        <v>56</v>
      </c>
      <c r="D6" s="10">
        <v>1680</v>
      </c>
      <c r="E6" s="10"/>
      <c r="F6" s="10" t="s">
        <v>23</v>
      </c>
      <c r="G6" s="10">
        <v>6305892679</v>
      </c>
      <c r="H6" s="10" t="s">
        <v>65</v>
      </c>
    </row>
    <row r="7" spans="1:8">
      <c r="A7" s="8" t="s">
        <v>35</v>
      </c>
      <c r="B7" s="8"/>
      <c r="C7" s="8"/>
      <c r="D7" s="8">
        <v>0</v>
      </c>
      <c r="E7" s="8"/>
      <c r="F7" s="8" t="s">
        <v>36</v>
      </c>
      <c r="G7" s="8">
        <v>6305887675</v>
      </c>
      <c r="H7" s="8"/>
    </row>
    <row r="8" spans="1:8">
      <c r="A8" s="8" t="s">
        <v>37</v>
      </c>
      <c r="B8" s="8" t="s">
        <v>38</v>
      </c>
      <c r="C8" s="8">
        <v>28</v>
      </c>
      <c r="D8" s="8">
        <v>840</v>
      </c>
      <c r="E8" s="8"/>
      <c r="F8" s="8" t="s">
        <v>23</v>
      </c>
      <c r="G8" s="8">
        <v>5827189103</v>
      </c>
      <c r="H8" s="8" t="s">
        <v>66</v>
      </c>
    </row>
    <row r="9" spans="1:8" ht="60">
      <c r="A9" s="8" t="s">
        <v>39</v>
      </c>
      <c r="B9" s="9" t="s">
        <v>40</v>
      </c>
      <c r="C9" s="8">
        <v>23</v>
      </c>
      <c r="D9" s="8">
        <v>690</v>
      </c>
      <c r="E9" s="8"/>
      <c r="F9" s="8" t="s">
        <v>23</v>
      </c>
      <c r="G9" s="8" t="s">
        <v>41</v>
      </c>
      <c r="H9" s="8" t="s">
        <v>66</v>
      </c>
    </row>
    <row r="10" spans="1:8">
      <c r="A10" s="10" t="s">
        <v>42</v>
      </c>
      <c r="B10" s="10" t="s">
        <v>43</v>
      </c>
      <c r="C10" s="10">
        <v>19</v>
      </c>
      <c r="D10" s="10">
        <v>570</v>
      </c>
      <c r="E10" s="10"/>
      <c r="F10" s="10" t="s">
        <v>23</v>
      </c>
      <c r="G10" s="10">
        <v>1994554103</v>
      </c>
      <c r="H10" s="10" t="s">
        <v>65</v>
      </c>
    </row>
    <row r="11" spans="1:8" ht="18.75" customHeight="1">
      <c r="A11" s="10" t="s">
        <v>44</v>
      </c>
      <c r="B11" s="10" t="s">
        <v>45</v>
      </c>
      <c r="C11" s="10">
        <v>32</v>
      </c>
      <c r="D11" s="10">
        <v>960</v>
      </c>
      <c r="E11" s="10"/>
      <c r="F11" s="10" t="s">
        <v>23</v>
      </c>
      <c r="G11" s="10" t="s">
        <v>46</v>
      </c>
      <c r="H11" s="10" t="s">
        <v>65</v>
      </c>
    </row>
    <row r="12" spans="1:8">
      <c r="A12" s="10" t="s">
        <v>47</v>
      </c>
      <c r="B12" s="10" t="s">
        <v>48</v>
      </c>
      <c r="C12" s="10">
        <v>46</v>
      </c>
      <c r="D12" s="10">
        <v>1380</v>
      </c>
      <c r="E12" s="10"/>
      <c r="F12" s="10" t="s">
        <v>23</v>
      </c>
      <c r="G12" s="10" t="s">
        <v>49</v>
      </c>
      <c r="H12" s="10" t="s">
        <v>65</v>
      </c>
    </row>
    <row r="13" spans="1:8">
      <c r="A13" s="10" t="s">
        <v>50</v>
      </c>
      <c r="B13" s="10" t="s">
        <v>51</v>
      </c>
      <c r="C13" s="10">
        <v>20</v>
      </c>
      <c r="D13" s="10">
        <v>600</v>
      </c>
      <c r="E13" s="10" t="s">
        <v>23</v>
      </c>
      <c r="F13" s="10"/>
      <c r="G13" s="10" t="s">
        <v>52</v>
      </c>
      <c r="H13" s="10" t="s">
        <v>65</v>
      </c>
    </row>
    <row r="14" spans="1:8">
      <c r="A14" s="10" t="s">
        <v>53</v>
      </c>
      <c r="B14" s="10" t="s">
        <v>54</v>
      </c>
      <c r="C14" s="10">
        <v>7</v>
      </c>
      <c r="D14" s="10">
        <v>210</v>
      </c>
      <c r="E14" s="10"/>
      <c r="F14" s="10" t="s">
        <v>23</v>
      </c>
      <c r="G14" s="10" t="s">
        <v>55</v>
      </c>
      <c r="H14" s="10" t="s">
        <v>65</v>
      </c>
    </row>
    <row r="15" spans="1:8">
      <c r="A15" s="10" t="s">
        <v>56</v>
      </c>
      <c r="B15" s="10" t="s">
        <v>57</v>
      </c>
      <c r="C15" s="10">
        <v>13</v>
      </c>
      <c r="D15" s="10">
        <v>390</v>
      </c>
      <c r="E15" s="10"/>
      <c r="F15" s="10" t="s">
        <v>23</v>
      </c>
      <c r="G15" s="10" t="s">
        <v>58</v>
      </c>
      <c r="H15" s="10" t="s">
        <v>65</v>
      </c>
    </row>
    <row r="16" spans="1:8">
      <c r="A16" s="10" t="s">
        <v>59</v>
      </c>
      <c r="B16" s="10" t="s">
        <v>60</v>
      </c>
      <c r="C16" s="10">
        <v>22</v>
      </c>
      <c r="D16" s="10">
        <v>660</v>
      </c>
      <c r="E16" s="10"/>
      <c r="F16" s="10" t="s">
        <v>23</v>
      </c>
      <c r="G16" s="10" t="s">
        <v>61</v>
      </c>
      <c r="H16" s="10" t="s">
        <v>65</v>
      </c>
    </row>
    <row r="17" spans="1:8">
      <c r="A17" s="10" t="s">
        <v>62</v>
      </c>
      <c r="B17" s="10" t="s">
        <v>63</v>
      </c>
      <c r="C17" s="10"/>
      <c r="D17" s="10">
        <v>2200</v>
      </c>
      <c r="E17" s="10"/>
      <c r="F17" s="10" t="s">
        <v>23</v>
      </c>
      <c r="G17" s="10">
        <v>34495558803</v>
      </c>
      <c r="H17" s="10" t="s">
        <v>67</v>
      </c>
    </row>
    <row r="18" spans="1:8">
      <c r="A18" s="10" t="s">
        <v>64</v>
      </c>
      <c r="B18" s="10" t="s">
        <v>63</v>
      </c>
      <c r="C18" s="10">
        <v>6</v>
      </c>
      <c r="D18" s="10">
        <v>180</v>
      </c>
      <c r="E18" s="10"/>
      <c r="F18" s="10" t="s">
        <v>23</v>
      </c>
      <c r="G18" s="10">
        <v>34495558803</v>
      </c>
      <c r="H18" s="10" t="s">
        <v>67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B2" sqref="B2"/>
    </sheetView>
  </sheetViews>
  <sheetFormatPr defaultColWidth="8.85546875" defaultRowHeight="15"/>
  <cols>
    <col min="1" max="2" width="52.85546875" customWidth="1"/>
    <col min="3" max="3" width="11.7109375" bestFit="1" customWidth="1"/>
    <col min="4" max="4" width="11.7109375" customWidth="1"/>
    <col min="5" max="5" width="11.7109375" bestFit="1" customWidth="1"/>
  </cols>
  <sheetData>
    <row r="1" spans="1:11">
      <c r="A1" s="4" t="s">
        <v>6</v>
      </c>
      <c r="B1" s="4"/>
      <c r="C1" s="4">
        <v>2017</v>
      </c>
      <c r="D1" s="4"/>
      <c r="E1" s="1">
        <v>2017</v>
      </c>
    </row>
    <row r="2" spans="1:11">
      <c r="A2" s="2" t="s">
        <v>2</v>
      </c>
      <c r="B2" s="2" t="s">
        <v>14</v>
      </c>
      <c r="C2" s="5">
        <f>SUM(E2,E3)</f>
        <v>24391.129999999997</v>
      </c>
      <c r="D2" s="5"/>
      <c r="E2" s="5">
        <v>15642</v>
      </c>
    </row>
    <row r="3" spans="1:11">
      <c r="A3" s="2" t="s">
        <v>3</v>
      </c>
      <c r="B3" s="2" t="s">
        <v>15</v>
      </c>
      <c r="C3" s="5">
        <v>1530</v>
      </c>
      <c r="D3" s="5"/>
      <c r="E3" s="5">
        <v>8749.1299999999992</v>
      </c>
      <c r="J3">
        <v>265</v>
      </c>
      <c r="K3" t="s">
        <v>11</v>
      </c>
    </row>
    <row r="4" spans="1:11">
      <c r="A4" s="2" t="s">
        <v>4</v>
      </c>
      <c r="B4" s="2" t="s">
        <v>16</v>
      </c>
      <c r="C4" s="5">
        <f>SUM(E5:E6)</f>
        <v>2345</v>
      </c>
      <c r="D4" s="5"/>
      <c r="E4" s="5"/>
    </row>
    <row r="5" spans="1:11">
      <c r="A5" s="2" t="s">
        <v>7</v>
      </c>
      <c r="B5" s="2"/>
      <c r="C5" s="2"/>
      <c r="D5" s="2"/>
      <c r="E5" s="5">
        <v>1465</v>
      </c>
    </row>
    <row r="6" spans="1:11">
      <c r="A6" s="2" t="s">
        <v>10</v>
      </c>
      <c r="B6" s="2"/>
      <c r="C6" s="2"/>
      <c r="D6" s="2"/>
      <c r="E6" s="5">
        <v>880</v>
      </c>
    </row>
    <row r="7" spans="1:11">
      <c r="A7" s="2" t="s">
        <v>1</v>
      </c>
      <c r="B7" s="2"/>
      <c r="C7" s="2"/>
      <c r="D7" s="2"/>
      <c r="E7" s="2"/>
      <c r="J7" s="6">
        <v>1137.9000000000001</v>
      </c>
    </row>
    <row r="8" spans="1:11">
      <c r="A8" s="2"/>
      <c r="B8" s="2"/>
      <c r="C8" s="2"/>
      <c r="D8" s="2"/>
      <c r="E8" s="3"/>
    </row>
    <row r="9" spans="1:11">
      <c r="A9" s="2" t="s">
        <v>5</v>
      </c>
      <c r="B9" s="2" t="s">
        <v>17</v>
      </c>
      <c r="C9" s="2"/>
      <c r="D9" s="2"/>
      <c r="E9" s="3"/>
    </row>
    <row r="10" spans="1:11">
      <c r="A10" s="2" t="s">
        <v>8</v>
      </c>
      <c r="B10" s="2"/>
      <c r="C10" s="2"/>
      <c r="D10" s="2"/>
      <c r="E10" s="3"/>
    </row>
    <row r="11" spans="1:11">
      <c r="A11" s="2" t="s">
        <v>9</v>
      </c>
      <c r="B11" s="2"/>
      <c r="C11" s="2"/>
      <c r="D11" s="2"/>
      <c r="E11" s="5">
        <f>850*2</f>
        <v>1700</v>
      </c>
    </row>
    <row r="12" spans="1:11">
      <c r="A12" s="2" t="s">
        <v>12</v>
      </c>
      <c r="B12" s="2"/>
      <c r="C12" s="2"/>
      <c r="D12" s="2"/>
      <c r="E12" s="5">
        <v>505</v>
      </c>
    </row>
    <row r="13" spans="1:11">
      <c r="A13" t="s">
        <v>13</v>
      </c>
      <c r="E13" s="5">
        <v>744</v>
      </c>
    </row>
    <row r="14" spans="1:11">
      <c r="A14" s="2"/>
      <c r="B14" s="2"/>
      <c r="C14" s="2"/>
      <c r="D14" s="2"/>
      <c r="E14" s="2"/>
    </row>
    <row r="15" spans="1:11">
      <c r="A15" s="2"/>
      <c r="B15" s="2" t="s">
        <v>18</v>
      </c>
      <c r="C15" s="2"/>
      <c r="D15" s="2"/>
      <c r="E15" s="3"/>
    </row>
    <row r="16" spans="1:11">
      <c r="A16" s="2"/>
      <c r="B16" s="2" t="s">
        <v>19</v>
      </c>
      <c r="C16" s="2"/>
      <c r="D16" s="2"/>
      <c r="E16" s="3"/>
    </row>
    <row r="18" spans="2:2">
      <c r="B18" t="s">
        <v>20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D15" sqref="D15"/>
    </sheetView>
  </sheetViews>
  <sheetFormatPr defaultColWidth="10.85546875" defaultRowHeight="15.75"/>
  <cols>
    <col min="1" max="3" width="10.85546875" style="28"/>
    <col min="4" max="4" width="7.85546875" style="28" bestFit="1" customWidth="1"/>
    <col min="5" max="16384" width="10.85546875" style="28"/>
  </cols>
  <sheetData>
    <row r="1" spans="1:11" ht="18">
      <c r="A1" s="34">
        <v>43137.602083333331</v>
      </c>
      <c r="B1" s="35" t="s">
        <v>123</v>
      </c>
      <c r="C1" s="36" t="s">
        <v>124</v>
      </c>
      <c r="D1" s="36">
        <v>56.61</v>
      </c>
      <c r="E1" s="37">
        <v>5169.47</v>
      </c>
      <c r="G1" s="34">
        <v>43546.245833333334</v>
      </c>
      <c r="H1" s="35" t="s">
        <v>125</v>
      </c>
      <c r="I1" s="36" t="s">
        <v>126</v>
      </c>
      <c r="J1" s="36">
        <v>56.61</v>
      </c>
      <c r="K1" s="37">
        <v>5990.5</v>
      </c>
    </row>
    <row r="2" spans="1:11" ht="18">
      <c r="A2" s="34">
        <v>43142.837500000001</v>
      </c>
      <c r="B2" s="35" t="s">
        <v>127</v>
      </c>
      <c r="C2" s="36" t="s">
        <v>128</v>
      </c>
      <c r="D2" s="36">
        <v>56.61</v>
      </c>
      <c r="E2" s="37">
        <v>5226.08</v>
      </c>
      <c r="G2" s="34">
        <v>43585.229861111111</v>
      </c>
      <c r="H2" s="35" t="s">
        <v>129</v>
      </c>
      <c r="I2" s="36" t="s">
        <v>130</v>
      </c>
      <c r="J2" s="36">
        <v>56.61</v>
      </c>
      <c r="K2" s="37">
        <v>6047.11</v>
      </c>
    </row>
    <row r="3" spans="1:11" ht="18">
      <c r="A3" s="34">
        <v>43167.472916666666</v>
      </c>
      <c r="B3" s="35" t="s">
        <v>131</v>
      </c>
      <c r="C3" s="36" t="s">
        <v>132</v>
      </c>
      <c r="D3" s="36">
        <v>56.61</v>
      </c>
      <c r="E3" s="37">
        <v>5282.69</v>
      </c>
      <c r="J3" s="28">
        <f>SUM(J1:J2)</f>
        <v>113.22</v>
      </c>
    </row>
    <row r="4" spans="1:11" ht="18">
      <c r="A4" s="34">
        <v>43177.712500000001</v>
      </c>
      <c r="B4" s="35" t="s">
        <v>133</v>
      </c>
      <c r="C4" s="36" t="s">
        <v>134</v>
      </c>
      <c r="D4" s="36">
        <v>56.61</v>
      </c>
      <c r="E4" s="37">
        <v>5339.3</v>
      </c>
    </row>
    <row r="5" spans="1:11" ht="18">
      <c r="A5" s="34">
        <v>43178.572916666664</v>
      </c>
      <c r="B5" s="35" t="s">
        <v>135</v>
      </c>
      <c r="C5" s="36" t="s">
        <v>136</v>
      </c>
      <c r="D5" s="36">
        <v>56.61</v>
      </c>
      <c r="E5" s="37">
        <v>5395.91</v>
      </c>
    </row>
    <row r="6" spans="1:11" ht="18">
      <c r="A6" s="34">
        <v>43179.606249999997</v>
      </c>
      <c r="B6" s="35" t="s">
        <v>137</v>
      </c>
      <c r="C6" s="36" t="s">
        <v>138</v>
      </c>
      <c r="D6" s="36">
        <v>56.61</v>
      </c>
      <c r="E6" s="37">
        <v>5452.52</v>
      </c>
    </row>
    <row r="7" spans="1:11" ht="18">
      <c r="A7" s="34">
        <v>43179.727083333331</v>
      </c>
      <c r="B7" s="35" t="s">
        <v>139</v>
      </c>
      <c r="C7" s="36" t="s">
        <v>140</v>
      </c>
      <c r="D7" s="36">
        <v>56.61</v>
      </c>
      <c r="E7" s="37">
        <v>5509.13</v>
      </c>
    </row>
    <row r="8" spans="1:11" ht="18">
      <c r="A8" s="34">
        <v>43179.958333333336</v>
      </c>
      <c r="B8" s="35" t="s">
        <v>141</v>
      </c>
      <c r="C8" s="36" t="s">
        <v>142</v>
      </c>
      <c r="D8" s="36">
        <v>56.61</v>
      </c>
      <c r="E8" s="37">
        <v>5565.74</v>
      </c>
    </row>
    <row r="9" spans="1:11" ht="18">
      <c r="A9" s="34">
        <v>43180.414583333331</v>
      </c>
      <c r="B9" s="35" t="s">
        <v>143</v>
      </c>
      <c r="C9" s="36" t="s">
        <v>144</v>
      </c>
      <c r="D9" s="36">
        <v>56.61</v>
      </c>
      <c r="E9" s="37">
        <v>5622.35</v>
      </c>
    </row>
    <row r="10" spans="1:11" ht="18">
      <c r="A10" s="34">
        <v>43181.566666666666</v>
      </c>
      <c r="B10" s="35" t="s">
        <v>145</v>
      </c>
      <c r="C10" s="36" t="s">
        <v>146</v>
      </c>
      <c r="D10" s="36">
        <v>56.61</v>
      </c>
      <c r="E10" s="37">
        <v>5678.96</v>
      </c>
    </row>
    <row r="11" spans="1:11" ht="18">
      <c r="A11" s="34">
        <v>43200.222222222219</v>
      </c>
      <c r="B11" s="35" t="s">
        <v>147</v>
      </c>
      <c r="C11" s="36" t="s">
        <v>148</v>
      </c>
      <c r="D11" s="36">
        <v>47.1</v>
      </c>
      <c r="E11" s="37">
        <v>5726.06</v>
      </c>
    </row>
    <row r="12" spans="1:11" ht="18">
      <c r="A12" s="34">
        <v>43277.466666666667</v>
      </c>
      <c r="B12" s="35" t="s">
        <v>149</v>
      </c>
      <c r="C12" s="36" t="s">
        <v>150</v>
      </c>
      <c r="D12" s="36">
        <v>56.61</v>
      </c>
      <c r="E12" s="37">
        <v>5782.67</v>
      </c>
    </row>
    <row r="13" spans="1:11" ht="18">
      <c r="A13" s="34">
        <v>43391.324305555558</v>
      </c>
      <c r="B13" s="35" t="s">
        <v>151</v>
      </c>
      <c r="C13" s="36" t="s">
        <v>152</v>
      </c>
      <c r="D13" s="36">
        <v>94.61</v>
      </c>
      <c r="E13" s="37">
        <v>5877.28</v>
      </c>
    </row>
    <row r="14" spans="1:11" ht="18">
      <c r="A14" s="34">
        <v>43417.4</v>
      </c>
      <c r="B14" s="35" t="s">
        <v>153</v>
      </c>
      <c r="C14" s="36" t="s">
        <v>154</v>
      </c>
      <c r="D14" s="36">
        <v>56.61</v>
      </c>
      <c r="E14" s="37">
        <v>5933.89</v>
      </c>
    </row>
    <row r="15" spans="1:11">
      <c r="D15" s="28">
        <f>SUM(D1:D14)</f>
        <v>821.03000000000009</v>
      </c>
    </row>
  </sheetData>
  <hyperlinks>
    <hyperlink ref="B1" r:id="rId1" tooltip="221168D77E6F4F3D9EEEF367097BB4C5" display="https://pagseguro.uol.com.br/transaction/details.jhtml?id=408bdd79590782c267b8d5327d65f6b0"/>
    <hyperlink ref="B2" r:id="rId2" tooltip="A0D06A8BEBDD4004BDFB079A703B4FA3" display="https://pagseguro.uol.com.br/transaction/details.jhtml?id=36ee461ef04585e9b9c515dc1656b658"/>
    <hyperlink ref="B3" r:id="rId3" tooltip="AB791E6B8D544554BE936E88B2442B13" display="https://pagseguro.uol.com.br/transaction/details.jhtml?id=4004de193c9643bd32e5bb76ec04ccd2"/>
    <hyperlink ref="B4" r:id="rId4" tooltip="B42665E02218452191B556A0B21FDD33" display="https://pagseguro.uol.com.br/transaction/details.jhtml?id=b42936cfb164e8d52b325c3ffb2fccff"/>
    <hyperlink ref="B5" r:id="rId5" tooltip="6ED8E5063CFE4999AA6865D3BDC3991A" display="https://pagseguro.uol.com.br/transaction/details.jhtml?id=f8d631175da9d23a01321643f9e29d60"/>
    <hyperlink ref="B6" r:id="rId6" tooltip="C785083EA69C4E60A00CE0CF352A9F51" display="https://pagseguro.uol.com.br/transaction/details.jhtml?id=cbda9686d5ef735c7e2408659df932ce"/>
    <hyperlink ref="B7" r:id="rId7" tooltip="63CE83F798394FA581E5930A454314A4" display="https://pagseguro.uol.com.br/transaction/details.jhtml?id=cd7adc80a28d3980d83902bb1f7bb03c"/>
    <hyperlink ref="B8" r:id="rId8" tooltip="1C0A026E1BBD4DAC8D25F35AE2D28686" display="https://pagseguro.uol.com.br/transaction/details.jhtml?id=ea538502b89fbe74dc876749fe683477"/>
    <hyperlink ref="B9" r:id="rId9" tooltip="025C7759D8A14D34A1CA9AAFDDEC1019" display="https://pagseguro.uol.com.br/transaction/details.jhtml?id=dc5a132cb1e3c453f50e3a20526d7016"/>
    <hyperlink ref="B10" r:id="rId10" tooltip="6C1AD01403404AEBBA35108FA85CAB9B" display="https://pagseguro.uol.com.br/transaction/details.jhtml?id=98e74ca0dc5f542b8397248054ded2d8"/>
    <hyperlink ref="B11" r:id="rId11" tooltip="50C078B4A7CB4358BAA9C886C06F2389" display="https://pagseguro.uol.com.br/transaction/details.jhtml?id=b5df61ce1816d1f16168e30c10f58d44"/>
    <hyperlink ref="B12" r:id="rId12" tooltip="61F5703786B9485091AF42BAA23F63E7" display="https://pagseguro.uol.com.br/transaction/details.jhtml?id=a2734865cafcd3e0f9dbfcdfcf6a56a2"/>
    <hyperlink ref="B13" r:id="rId13" tooltip="EC9D174D9A3E4C85B25964F3ADB7A405" display="https://pagseguro.uol.com.br/transaction/details.jhtml?id=6d86ad424ac10c53dcd8405f439ca76e"/>
    <hyperlink ref="B14" r:id="rId14" tooltip="6B68C2AE213648A7A575D1247BC37B80" display="https://pagseguro.uol.com.br/transaction/details.jhtml?id=f0e6206d91359c7cc871ada15ecd514e"/>
    <hyperlink ref="H1" r:id="rId15" tooltip="DC1E03AE0653432D94B017E1F36FFE7F" display="https://pagseguro.uol.com.br/transaction/details.jhtml?id=0a25dcd0ad517dc972084dfb0532f122"/>
    <hyperlink ref="H2" r:id="rId16" tooltip="E2C2E6A1A27D404A890D558137D47F1E" display="https://pagseguro.uol.com.br/transaction/details.jhtml?id=53b347bfff88658eac48aa172f10403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RESUMO</vt:lpstr>
      <vt:lpstr>PASSEIO 2017</vt:lpstr>
      <vt:lpstr>Extratos_conta</vt:lpstr>
      <vt:lpstr>Apoio1</vt:lpstr>
      <vt:lpstr>Apoio2</vt:lpstr>
      <vt:lpstr>Apoio3</vt:lpstr>
      <vt:lpstr>Apoio4</vt:lpstr>
      <vt:lpstr>Pagseguro 2018-2019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 Borges de Oliveira</dc:creator>
  <cp:lastModifiedBy>Usuário do Windows</cp:lastModifiedBy>
  <dcterms:created xsi:type="dcterms:W3CDTF">2018-03-26T12:41:12Z</dcterms:created>
  <dcterms:modified xsi:type="dcterms:W3CDTF">2019-05-31T20:08:39Z</dcterms:modified>
</cp:coreProperties>
</file>